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 (I пол 2019)" sheetId="1" r:id="rId1"/>
    <sheet name="Р (I пол 2019)" sheetId="2" r:id="rId2"/>
  </sheets>
  <definedNames>
    <definedName name="_xlnm.Print_Titles" localSheetId="0">'Д (I пол 2019)'!$9:$12</definedName>
    <definedName name="_xlnm.Print_Titles" localSheetId="1">'Р (I пол 2019)'!$2:$5</definedName>
  </definedNames>
  <calcPr fullCalcOnLoad="1"/>
</workbook>
</file>

<file path=xl/sharedStrings.xml><?xml version="1.0" encoding="utf-8"?>
<sst xmlns="http://schemas.openxmlformats.org/spreadsheetml/2006/main" count="1442" uniqueCount="949">
  <si>
    <t>Приложение</t>
  </si>
  <si>
    <t xml:space="preserve">к решению Мценского городского Совета народных депутатов  </t>
  </si>
  <si>
    <t xml:space="preserve">от 22 августа 2019 года  № 37 /433 - ГС </t>
  </si>
  <si>
    <t>Отчёт</t>
  </si>
  <si>
    <t xml:space="preserve">об исполнении бюджета города Мценска </t>
  </si>
  <si>
    <t xml:space="preserve"> за I полугодие 2019 года</t>
  </si>
  <si>
    <t>(в тыс.руб.)</t>
  </si>
  <si>
    <t xml:space="preserve">Код  </t>
  </si>
  <si>
    <t xml:space="preserve">Наименование показателя </t>
  </si>
  <si>
    <t xml:space="preserve">План                    2019 года     </t>
  </si>
  <si>
    <t>Исполнение</t>
  </si>
  <si>
    <t>отклонение от                      плана                                   2019 года</t>
  </si>
  <si>
    <t>в сравнении с I полугодием 2018 года</t>
  </si>
  <si>
    <t>за</t>
  </si>
  <si>
    <t>%</t>
  </si>
  <si>
    <t>темп</t>
  </si>
  <si>
    <t xml:space="preserve">отклонение                           2019 года      </t>
  </si>
  <si>
    <t>I полугодие</t>
  </si>
  <si>
    <t>выпол-</t>
  </si>
  <si>
    <t>за I полуг.</t>
  </si>
  <si>
    <t>роста</t>
  </si>
  <si>
    <t>2019 года</t>
  </si>
  <si>
    <t>нения</t>
  </si>
  <si>
    <t>2018 года</t>
  </si>
  <si>
    <t>в %</t>
  </si>
  <si>
    <t>000 1 00 00000 00 0000 000</t>
  </si>
  <si>
    <t>НАЛОГОВЫЕ И НЕНАЛОГОВЫЕ ДОХОДЫ</t>
  </si>
  <si>
    <t>Удельный вес (в общем объёме доходов),%</t>
  </si>
  <si>
    <t>000 1 01 00000 00 0000 000</t>
  </si>
  <si>
    <t>Налоги на прибыль, доходы</t>
  </si>
  <si>
    <t>Удельный вес (в объёме налоговых и неналоговых доходов),%</t>
  </si>
  <si>
    <t>182 1 01 02000 01 0000 110</t>
  </si>
  <si>
    <t>Налог на доходы физических лиц</t>
  </si>
  <si>
    <t>Справочно:</t>
  </si>
  <si>
    <t>15% - по нормативам  ч.1 п.2 ст  61.2 Бюдж.кодекса РФ</t>
  </si>
  <si>
    <r>
      <t xml:space="preserve"> 5% - единый норматив </t>
    </r>
    <r>
      <rPr>
        <sz val="7"/>
        <rFont val="Times New Roman"/>
        <family val="1"/>
      </rPr>
      <t xml:space="preserve">(ч.4 п.1 статьи 58 Бюдж.кодекса РФ) </t>
    </r>
  </si>
  <si>
    <r>
      <t xml:space="preserve"> 0% - дополнит.норматив </t>
    </r>
    <r>
      <rPr>
        <sz val="7"/>
        <rFont val="Times New Roman"/>
        <family val="1"/>
      </rPr>
      <t>(п.2 статьи 58 Бюдж.кодекса РФ)</t>
    </r>
  </si>
  <si>
    <r>
      <t xml:space="preserve">182 </t>
    </r>
    <r>
      <rPr>
        <b/>
        <sz val="8"/>
        <rFont val="Times New Roman"/>
        <family val="1"/>
      </rPr>
      <t>1 01 02010</t>
    </r>
    <r>
      <rPr>
        <sz val="8"/>
        <rFont val="Times New Roman"/>
        <family val="1"/>
      </rPr>
      <t xml:space="preserve"> 01 0000 110   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</si>
  <si>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</si>
  <si>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1 01 02020</t>
    </r>
    <r>
      <rPr>
        <sz val="8"/>
        <rFont val="Times New Roman"/>
        <family val="1"/>
      </rPr>
      <t xml:space="preserve"> 01 0000 110         </t>
    </r>
  </si>
  <si>
    <t>Налог на доходы физических лиц с доходов, полученных от осуществления деятельности физическими лицами, зарегистрирован 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 ствии со статьей 227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</si>
  <si>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1 01 02030</t>
    </r>
    <r>
      <rPr>
        <sz val="8"/>
        <rFont val="Times New Roman"/>
        <family val="1"/>
      </rPr>
      <t xml:space="preserve"> 01 0000 110         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</si>
  <si>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</si>
  <si>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1 01 02040</t>
    </r>
    <r>
      <rPr>
        <sz val="8"/>
        <rFont val="Times New Roman"/>
        <family val="1"/>
      </rPr>
      <t xml:space="preserve"> 01 0000 110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</si>
  <si>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</si>
  <si>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</si>
  <si>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</si>
  <si>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Удельный вес (в объёме налоговых и неналоговых доходов)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</si>
  <si>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1 03 02000</t>
    </r>
    <r>
      <rPr>
        <sz val="8"/>
        <rFont val="Times New Roman"/>
        <family val="1"/>
      </rPr>
      <t xml:space="preserve"> 01 0000 110</t>
    </r>
  </si>
  <si>
    <t>Акцизы по подакцизным товарам (продукции), производимым на территории Российской ферерации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</si>
  <si>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1 03 02230</t>
    </r>
    <r>
      <rPr>
        <sz val="8"/>
        <rFont val="Times New Roman"/>
        <family val="1"/>
      </rPr>
      <t xml:space="preserve"> 01 0000 110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</si>
  <si>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</si>
  <si>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</t>
    </r>
    <r>
      <rPr>
        <b/>
        <sz val="8"/>
        <color indexed="10"/>
        <rFont val="Times New Roman"/>
        <family val="1"/>
      </rPr>
      <t>31</t>
    </r>
    <r>
      <rPr>
        <sz val="8"/>
        <rFont val="Times New Roman"/>
        <family val="1"/>
      </rPr>
      <t xml:space="preserve"> 01 0000 110</t>
    </r>
  </si>
  <si>
    <t xml:space="preserve"> - 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вцелях формирования дорожных фондав субъектов Российской Федерации)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</si>
  <si>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1 03 02240</t>
    </r>
    <r>
      <rPr>
        <sz val="8"/>
        <rFont val="Times New Roman"/>
        <family val="1"/>
      </rPr>
      <t xml:space="preserve"> 01 0000 110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</si>
  <si>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</si>
  <si>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</t>
    </r>
    <r>
      <rPr>
        <b/>
        <sz val="8"/>
        <color indexed="10"/>
        <rFont val="Times New Roman"/>
        <family val="1"/>
      </rPr>
      <t>41</t>
    </r>
    <r>
      <rPr>
        <sz val="8"/>
        <rFont val="Times New Roman"/>
        <family val="1"/>
      </rPr>
      <t xml:space="preserve"> 01 0000 110</t>
    </r>
  </si>
  <si>
    <t xml:space="preserve"> -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вцелях формирования дорожных фондав субъектов Российской Федерации)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</si>
  <si>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1 03 02250</t>
    </r>
    <r>
      <rPr>
        <sz val="8"/>
        <rFont val="Times New Roman"/>
        <family val="1"/>
      </rPr>
      <t xml:space="preserve"> 01 0000 110</t>
    </r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</si>
  <si>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</si>
  <si>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</t>
    </r>
    <r>
      <rPr>
        <b/>
        <sz val="8"/>
        <color indexed="10"/>
        <rFont val="Times New Roman"/>
        <family val="1"/>
      </rPr>
      <t>51</t>
    </r>
    <r>
      <rPr>
        <sz val="8"/>
        <rFont val="Times New Roman"/>
        <family val="1"/>
      </rPr>
      <t xml:space="preserve"> 01 0000 110</t>
    </r>
  </si>
  <si>
    <t xml:space="preserve"> - 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вцелях формирования дорожных фондав субъектов Российской Федерации)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</si>
  <si>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1 03 02260</t>
    </r>
    <r>
      <rPr>
        <sz val="8"/>
        <rFont val="Times New Roman"/>
        <family val="1"/>
      </rPr>
      <t xml:space="preserve"> 01 0000 110</t>
    </r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</si>
  <si>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</si>
  <si>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</t>
    </r>
    <r>
      <rPr>
        <b/>
        <sz val="8"/>
        <color indexed="10"/>
        <rFont val="Times New Roman"/>
        <family val="1"/>
      </rPr>
      <t>61</t>
    </r>
    <r>
      <rPr>
        <sz val="8"/>
        <rFont val="Times New Roman"/>
        <family val="1"/>
      </rPr>
      <t xml:space="preserve"> 01 0000 110</t>
    </r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</si>
  <si>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вцелях формирования дорожных фондав субъектов Российской Федерации)</t>
  </si>
  <si>
    <t>000 1 05 00000 00 0000 000</t>
  </si>
  <si>
    <t>Налоги на совокупный доход</t>
  </si>
  <si>
    <r>
      <t xml:space="preserve">182 </t>
    </r>
    <r>
      <rPr>
        <b/>
        <sz val="8"/>
        <rFont val="Times New Roman"/>
        <family val="1"/>
      </rPr>
      <t>1 05 02000</t>
    </r>
    <r>
      <rPr>
        <sz val="8"/>
        <rFont val="Times New Roman"/>
        <family val="1"/>
      </rPr>
      <t xml:space="preserve"> 02 0000 110</t>
    </r>
  </si>
  <si>
    <t>Единый налог на вмененный доход для отдельных видов деятельности</t>
  </si>
  <si>
    <r>
      <t xml:space="preserve">182 </t>
    </r>
    <r>
      <rPr>
        <b/>
        <sz val="8"/>
        <rFont val="Times New Roman"/>
        <family val="1"/>
      </rPr>
      <t>1 05 02010</t>
    </r>
    <r>
      <rPr>
        <sz val="8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</si>
  <si>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</t>
  </si>
  <si>
    <r>
      <t xml:space="preserve">182 </t>
    </r>
    <r>
      <rPr>
        <b/>
        <sz val="8"/>
        <rFont val="Times New Roman"/>
        <family val="1"/>
      </rPr>
      <t>1 05 02020</t>
    </r>
    <r>
      <rPr>
        <sz val="8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</si>
  <si>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</si>
  <si>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r>
      <t xml:space="preserve">182 </t>
    </r>
    <r>
      <rPr>
        <b/>
        <sz val="8"/>
        <rFont val="Times New Roman"/>
        <family val="1"/>
      </rPr>
      <t>1 05 03000</t>
    </r>
    <r>
      <rPr>
        <sz val="8"/>
        <rFont val="Times New Roman"/>
        <family val="1"/>
      </rPr>
      <t xml:space="preserve"> 01 0000 110</t>
    </r>
  </si>
  <si>
    <t>Единый сельскохозяйственный налог</t>
  </si>
  <si>
    <r>
      <t xml:space="preserve">182 </t>
    </r>
    <r>
      <rPr>
        <b/>
        <sz val="8"/>
        <rFont val="Times New Roman"/>
        <family val="1"/>
      </rPr>
      <t>1 05 03010</t>
    </r>
    <r>
      <rPr>
        <sz val="8"/>
        <rFont val="Times New Roman"/>
        <family val="1"/>
      </rPr>
      <t xml:space="preserve"> 01 0000 110</t>
    </r>
  </si>
  <si>
    <t xml:space="preserve"> - Единый сельскохозяйственный налог</t>
  </si>
  <si>
    <r>
      <t xml:space="preserve">182 </t>
    </r>
    <r>
      <rPr>
        <b/>
        <sz val="8"/>
        <rFont val="Times New Roman"/>
        <family val="1"/>
      </rPr>
      <t>1 05 03020</t>
    </r>
    <r>
      <rPr>
        <sz val="8"/>
        <rFont val="Times New Roman"/>
        <family val="1"/>
      </rPr>
      <t xml:space="preserve"> 01 0000 110</t>
    </r>
  </si>
  <si>
    <t xml:space="preserve"> - Единый сельскохозяйственный налог (за налоговые периоды, истекшие до 1 января 2011 года)</t>
  </si>
  <si>
    <r>
      <t xml:space="preserve">182 </t>
    </r>
    <r>
      <rPr>
        <b/>
        <sz val="8"/>
        <rFont val="Times New Roman"/>
        <family val="1"/>
      </rPr>
      <t>1 05 04000</t>
    </r>
    <r>
      <rPr>
        <sz val="8"/>
        <rFont val="Times New Roman"/>
        <family val="1"/>
      </rPr>
      <t xml:space="preserve"> 02 0000 110</t>
    </r>
  </si>
  <si>
    <t>Налог, взимаемый в связи с применением патентной системы налогообложения</t>
  </si>
  <si>
    <r>
      <t xml:space="preserve">182 </t>
    </r>
    <r>
      <rPr>
        <b/>
        <sz val="8"/>
        <rFont val="Times New Roman"/>
        <family val="1"/>
      </rPr>
      <t>1 05 04010</t>
    </r>
    <r>
      <rPr>
        <sz val="8"/>
        <rFont val="Times New Roman"/>
        <family val="1"/>
      </rPr>
      <t xml:space="preserve"> 02 0000 110</t>
    </r>
  </si>
  <si>
    <t xml:space="preserve"> - Налог, взимаемый в связи с применением патентной системы налогообложения, зачисляемый в бюджеты городских округов</t>
  </si>
  <si>
    <t xml:space="preserve">000 1 06 00000 00 0000 000 </t>
  </si>
  <si>
    <t>Налоги на имущество</t>
  </si>
  <si>
    <r>
      <t xml:space="preserve">000 </t>
    </r>
    <r>
      <rPr>
        <b/>
        <sz val="8"/>
        <rFont val="Times New Roman"/>
        <family val="1"/>
      </rPr>
      <t>1 06 01000</t>
    </r>
    <r>
      <rPr>
        <sz val="8"/>
        <rFont val="Times New Roman"/>
        <family val="1"/>
      </rPr>
      <t xml:space="preserve"> 00 0000 110 </t>
    </r>
  </si>
  <si>
    <t>Налог на имущество физических лиц</t>
  </si>
  <si>
    <r>
      <t xml:space="preserve">182 </t>
    </r>
    <r>
      <rPr>
        <b/>
        <sz val="8"/>
        <rFont val="Times New Roman"/>
        <family val="1"/>
      </rPr>
      <t>1 06 01020</t>
    </r>
    <r>
      <rPr>
        <sz val="8"/>
        <rFont val="Times New Roman"/>
        <family val="1"/>
      </rPr>
      <t xml:space="preserve"> 04 0000 110 </t>
    </r>
  </si>
  <si>
    <t xml:space="preserve"> - налог на имущество физичесих лиц, взимаемый по ставкам, применяемым к объектам налогообложения, расположенным в границах городских округов</t>
  </si>
  <si>
    <r>
      <t xml:space="preserve">182 </t>
    </r>
    <r>
      <rPr>
        <b/>
        <sz val="8"/>
        <rFont val="Times New Roman"/>
        <family val="1"/>
      </rPr>
      <t>1 06 06000</t>
    </r>
    <r>
      <rPr>
        <sz val="8"/>
        <rFont val="Times New Roman"/>
        <family val="1"/>
      </rPr>
      <t xml:space="preserve"> 00 0000 110</t>
    </r>
  </si>
  <si>
    <t>Земельный налог</t>
  </si>
  <si>
    <r>
      <t xml:space="preserve">182 </t>
    </r>
    <r>
      <rPr>
        <b/>
        <sz val="8"/>
        <rFont val="Times New Roman"/>
        <family val="1"/>
      </rPr>
      <t>1 06 06030</t>
    </r>
    <r>
      <rPr>
        <sz val="8"/>
        <rFont val="Times New Roman"/>
        <family val="1"/>
      </rPr>
      <t xml:space="preserve"> 00 0000 110  </t>
    </r>
  </si>
  <si>
    <t xml:space="preserve">Земельный налог с организаций </t>
  </si>
  <si>
    <r>
      <t xml:space="preserve">182 </t>
    </r>
    <r>
      <rPr>
        <b/>
        <sz val="8"/>
        <rFont val="Times New Roman"/>
        <family val="1"/>
      </rPr>
      <t>1 06 06032</t>
    </r>
    <r>
      <rPr>
        <sz val="8"/>
        <rFont val="Times New Roman"/>
        <family val="1"/>
      </rPr>
      <t xml:space="preserve"> 04 0000 110  </t>
    </r>
  </si>
  <si>
    <t xml:space="preserve"> - земельный налог с организаций, обладающих земельным участком, расположенным в границах городских округов</t>
  </si>
  <si>
    <r>
      <t xml:space="preserve">182 </t>
    </r>
    <r>
      <rPr>
        <b/>
        <sz val="8"/>
        <rFont val="Times New Roman"/>
        <family val="1"/>
      </rPr>
      <t>1 06 06040</t>
    </r>
    <r>
      <rPr>
        <sz val="8"/>
        <rFont val="Times New Roman"/>
        <family val="1"/>
      </rPr>
      <t xml:space="preserve"> 00 0000 110 </t>
    </r>
  </si>
  <si>
    <t>Земельный налог с физических лиц</t>
  </si>
  <si>
    <r>
      <t xml:space="preserve">182 </t>
    </r>
    <r>
      <rPr>
        <b/>
        <sz val="8"/>
        <rFont val="Times New Roman"/>
        <family val="1"/>
      </rPr>
      <t>1 06 06042</t>
    </r>
    <r>
      <rPr>
        <sz val="8"/>
        <rFont val="Times New Roman"/>
        <family val="1"/>
      </rPr>
      <t xml:space="preserve"> 04 0000 110  </t>
    </r>
  </si>
  <si>
    <t xml:space="preserve"> - земельный налог с физических лиц, обладающих земельным участком, расположенным в границах городских округов</t>
  </si>
  <si>
    <t xml:space="preserve">000 1 08 00000 00 0000 000 </t>
  </si>
  <si>
    <t>Государственная пошлина</t>
  </si>
  <si>
    <r>
      <t xml:space="preserve">000 </t>
    </r>
    <r>
      <rPr>
        <b/>
        <sz val="8"/>
        <rFont val="Times New Roman"/>
        <family val="1"/>
      </rPr>
      <t>1 08 03000</t>
    </r>
    <r>
      <rPr>
        <sz val="8"/>
        <rFont val="Times New Roman"/>
        <family val="1"/>
      </rPr>
      <t xml:space="preserve"> 01 0000 110 </t>
    </r>
  </si>
  <si>
    <t xml:space="preserve">Государственная пошлина по делам, рассматриваемым в судах общей юрисдикции, мировыми судьями </t>
  </si>
  <si>
    <r>
      <t xml:space="preserve">182 </t>
    </r>
    <r>
      <rPr>
        <b/>
        <sz val="8"/>
        <rFont val="Times New Roman"/>
        <family val="1"/>
      </rPr>
      <t>1 08 03010 01</t>
    </r>
    <r>
      <rPr>
        <sz val="8"/>
        <rFont val="Times New Roman"/>
        <family val="1"/>
      </rPr>
      <t xml:space="preserve"> 0000 110 </t>
    </r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</si>
  <si>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</si>
  <si>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r>
      <t xml:space="preserve">000 </t>
    </r>
    <r>
      <rPr>
        <b/>
        <sz val="8"/>
        <rFont val="Times New Roman"/>
        <family val="1"/>
      </rPr>
      <t>1 08 07000</t>
    </r>
    <r>
      <rPr>
        <sz val="8"/>
        <rFont val="Times New Roman"/>
        <family val="1"/>
      </rPr>
      <t xml:space="preserve"> 01 0000 110 </t>
    </r>
  </si>
  <si>
    <t>Государственная пошлина за государственную регистрацию, а также за совершение прочих юридически значимых действий</t>
  </si>
  <si>
    <r>
      <t xml:space="preserve">000 </t>
    </r>
    <r>
      <rPr>
        <b/>
        <sz val="8"/>
        <rFont val="Times New Roman"/>
        <family val="1"/>
      </rPr>
      <t>1 08 07150</t>
    </r>
    <r>
      <rPr>
        <sz val="8"/>
        <rFont val="Times New Roman"/>
        <family val="1"/>
      </rPr>
      <t xml:space="preserve"> 01 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000 110 </t>
    </r>
  </si>
  <si>
    <t xml:space="preserve"> - Государственная пошлина за выдачу разрешения на установку рекламной конструкции</t>
  </si>
  <si>
    <r>
      <t xml:space="preserve">000 </t>
    </r>
    <r>
      <rPr>
        <b/>
        <sz val="8"/>
        <rFont val="Times New Roman"/>
        <family val="1"/>
      </rPr>
      <t>1 08 07150</t>
    </r>
    <r>
      <rPr>
        <sz val="8"/>
        <rFont val="Times New Roman"/>
        <family val="1"/>
      </rPr>
      <t xml:space="preserve"> 01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000 110 </t>
    </r>
  </si>
  <si>
    <t xml:space="preserve"> - государственная пошлина за выдачу разрешения на установку рекламной конструкции</t>
  </si>
  <si>
    <r>
      <t xml:space="preserve">000 </t>
    </r>
    <r>
      <rPr>
        <b/>
        <sz val="8"/>
        <rFont val="Times New Roman"/>
        <family val="1"/>
      </rPr>
      <t>1 08 07170</t>
    </r>
    <r>
      <rPr>
        <sz val="8"/>
        <rFont val="Times New Roman"/>
        <family val="1"/>
      </rPr>
      <t xml:space="preserve"> 01 0000 110 </t>
    </r>
  </si>
  <si>
    <t xml:space="preserve"> - Государственная  пошлина за выдачу специального разрешения на движение по автомобильным дорогам  транспортных средств, осуществляющих перевозки опасных, тяжеловесных и (или) крупногабаритных грузов</t>
  </si>
  <si>
    <r>
      <t xml:space="preserve">000 </t>
    </r>
    <r>
      <rPr>
        <b/>
        <sz val="8"/>
        <rFont val="Times New Roman"/>
        <family val="1"/>
      </rPr>
      <t>1 08 07173</t>
    </r>
    <r>
      <rPr>
        <sz val="8"/>
        <rFont val="Times New Roman"/>
        <family val="1"/>
      </rPr>
      <t xml:space="preserve"> 01 0000 110 </t>
    </r>
  </si>
  <si>
    <t xml:space="preserve"> - государственная  пошлина за выдачу органом  местного самоуправления городского округа специального разрешения на движение по автомобильным дорогам  транспортных средств, осуществляющих перевозки опасных, тяжеловесных  и  (или) крупногабаритных грузов, зачисляемая в бюджеты городских округов</t>
  </si>
  <si>
    <r>
      <t xml:space="preserve">000 </t>
    </r>
    <r>
      <rPr>
        <b/>
        <sz val="8"/>
        <rFont val="Times New Roman"/>
        <family val="1"/>
      </rPr>
      <t>1 08 07173</t>
    </r>
    <r>
      <rPr>
        <sz val="8"/>
        <rFont val="Times New Roman"/>
        <family val="1"/>
      </rPr>
      <t xml:space="preserve"> 01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000 110 </t>
    </r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</si>
  <si>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</si>
  <si>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</si>
  <si>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000 </t>
    </r>
    <r>
      <rPr>
        <b/>
        <sz val="8"/>
        <rFont val="Times New Roman"/>
        <family val="1"/>
      </rPr>
      <t>1 09 04000</t>
    </r>
    <r>
      <rPr>
        <sz val="8"/>
        <rFont val="Times New Roman"/>
        <family val="1"/>
      </rPr>
      <t xml:space="preserve"> 00 0000 110</t>
    </r>
  </si>
  <si>
    <r>
      <t xml:space="preserve">182 </t>
    </r>
    <r>
      <rPr>
        <b/>
        <sz val="8"/>
        <rFont val="Times New Roman"/>
        <family val="1"/>
      </rPr>
      <t>1 09 04010</t>
    </r>
    <r>
      <rPr>
        <sz val="8"/>
        <rFont val="Times New Roman"/>
        <family val="1"/>
      </rPr>
      <t xml:space="preserve"> 02 0000 110</t>
    </r>
  </si>
  <si>
    <t xml:space="preserve"> - Налог на имущество предприятий </t>
  </si>
  <si>
    <r>
      <t xml:space="preserve">182 </t>
    </r>
    <r>
      <rPr>
        <b/>
        <sz val="8"/>
        <rFont val="Times New Roman"/>
        <family val="1"/>
      </rPr>
      <t>1 09 04050</t>
    </r>
    <r>
      <rPr>
        <sz val="8"/>
        <rFont val="Times New Roman"/>
        <family val="1"/>
      </rPr>
      <t xml:space="preserve"> 00 0000 110</t>
    </r>
  </si>
  <si>
    <t>Земельный налог (по обязательствам, возникшим до 01.01.2006 г.)</t>
  </si>
  <si>
    <r>
      <t xml:space="preserve">182 </t>
    </r>
    <r>
      <rPr>
        <b/>
        <sz val="8"/>
        <rFont val="Times New Roman"/>
        <family val="1"/>
      </rPr>
      <t>1 09 04052</t>
    </r>
    <r>
      <rPr>
        <sz val="8"/>
        <rFont val="Times New Roman"/>
        <family val="1"/>
      </rPr>
      <t xml:space="preserve"> 04 0000 110</t>
    </r>
  </si>
  <si>
    <t xml:space="preserve"> - земельный налог (по обязательствам, возникшим до 01.01.2006 г.), мобилизуемый на территориях городских округов</t>
  </si>
  <si>
    <r>
      <t xml:space="preserve">000 </t>
    </r>
    <r>
      <rPr>
        <b/>
        <sz val="8"/>
        <rFont val="Times New Roman"/>
        <family val="1"/>
      </rPr>
      <t>1 09 07000</t>
    </r>
    <r>
      <rPr>
        <sz val="8"/>
        <rFont val="Times New Roman"/>
        <family val="1"/>
      </rPr>
      <t xml:space="preserve"> 00 0000 110 </t>
    </r>
  </si>
  <si>
    <r>
      <t>Прочие налоги и сборы</t>
    </r>
    <r>
      <rPr>
        <sz val="8"/>
        <rFont val="Times New Roman"/>
        <family val="1"/>
      </rPr>
      <t xml:space="preserve"> (по отменённым местным налогам и сборам )</t>
    </r>
  </si>
  <si>
    <r>
      <t xml:space="preserve">000 </t>
    </r>
    <r>
      <rPr>
        <b/>
        <sz val="8"/>
        <rFont val="Times New Roman"/>
        <family val="1"/>
      </rPr>
      <t>1 09 07010</t>
    </r>
    <r>
      <rPr>
        <sz val="8"/>
        <rFont val="Times New Roman"/>
        <family val="1"/>
      </rPr>
      <t xml:space="preserve"> 00 0000 110</t>
    </r>
  </si>
  <si>
    <t>налог на рекламу</t>
  </si>
  <si>
    <r>
      <t xml:space="preserve">000 </t>
    </r>
    <r>
      <rPr>
        <b/>
        <sz val="8"/>
        <rFont val="Times New Roman"/>
        <family val="1"/>
      </rPr>
      <t>1 09 07012</t>
    </r>
    <r>
      <rPr>
        <sz val="8"/>
        <rFont val="Times New Roman"/>
        <family val="1"/>
      </rPr>
      <t xml:space="preserve"> 04 0000 110</t>
    </r>
  </si>
  <si>
    <t xml:space="preserve">  - налог на рекламу, мобилизуемый на территориях городских округов</t>
  </si>
  <si>
    <r>
      <t xml:space="preserve">000 </t>
    </r>
    <r>
      <rPr>
        <b/>
        <sz val="8"/>
        <rFont val="Times New Roman"/>
        <family val="1"/>
      </rPr>
      <t>1 09 07030</t>
    </r>
    <r>
      <rPr>
        <sz val="8"/>
        <rFont val="Times New Roman"/>
        <family val="1"/>
      </rPr>
      <t xml:space="preserve"> 00 0000 110</t>
    </r>
  </si>
  <si>
    <t xml:space="preserve"> Целевые сборы с граждан и предприятий, учрежд., организаций на содержание милиции, на благоустр. территории, на нужды образования и другие цели</t>
  </si>
  <si>
    <r>
      <t xml:space="preserve">000 </t>
    </r>
    <r>
      <rPr>
        <b/>
        <sz val="8"/>
        <rFont val="Times New Roman"/>
        <family val="1"/>
      </rPr>
      <t>1 09 07032</t>
    </r>
    <r>
      <rPr>
        <sz val="8"/>
        <rFont val="Times New Roman"/>
        <family val="1"/>
      </rPr>
      <t xml:space="preserve"> 04 0000 110</t>
    </r>
  </si>
  <si>
    <t xml:space="preserve">  - целевые сборы с граждан и предприятий, учрежде-ний, организаций на содержание милиции, на благо-устройство территории, на нужды образования и другие цели, мобилизуемые на территориях городских округов</t>
  </si>
  <si>
    <r>
      <t xml:space="preserve">000 </t>
    </r>
    <r>
      <rPr>
        <b/>
        <sz val="8"/>
        <rFont val="Times New Roman"/>
        <family val="1"/>
      </rPr>
      <t>1 09 07050</t>
    </r>
    <r>
      <rPr>
        <sz val="8"/>
        <rFont val="Times New Roman"/>
        <family val="1"/>
      </rPr>
      <t xml:space="preserve"> 00 0000 110</t>
    </r>
  </si>
  <si>
    <t>Прочие местные налоги и сборы</t>
  </si>
  <si>
    <r>
      <t xml:space="preserve">000 </t>
    </r>
    <r>
      <rPr>
        <b/>
        <sz val="8"/>
        <rFont val="Times New Roman"/>
        <family val="1"/>
      </rPr>
      <t>1 09 07052</t>
    </r>
    <r>
      <rPr>
        <sz val="8"/>
        <rFont val="Times New Roman"/>
        <family val="1"/>
      </rPr>
      <t xml:space="preserve"> 04 0000 110</t>
    </r>
  </si>
  <si>
    <t>Прочие местные налоги и сборы, мобилизуемые на территориях городских округов</t>
  </si>
  <si>
    <r>
      <t xml:space="preserve">Итого </t>
    </r>
    <r>
      <rPr>
        <b/>
        <i/>
        <sz val="11"/>
        <rFont val="Times New Roman"/>
        <family val="1"/>
      </rPr>
      <t>налоговых</t>
    </r>
    <r>
      <rPr>
        <b/>
        <sz val="11"/>
        <rFont val="Times New Roman"/>
        <family val="1"/>
      </rPr>
      <t xml:space="preserve"> доходов</t>
    </r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</si>
  <si>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</si>
  <si>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</si>
  <si>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r>
      <t xml:space="preserve">00 </t>
    </r>
    <r>
      <rPr>
        <b/>
        <sz val="8"/>
        <rFont val="Times New Roman"/>
        <family val="1"/>
      </rPr>
      <t>1 11 02000</t>
    </r>
    <r>
      <rPr>
        <sz val="8"/>
        <rFont val="Times New Roman"/>
        <family val="1"/>
      </rPr>
      <t xml:space="preserve"> 00 0000 000</t>
    </r>
  </si>
  <si>
    <t>Доходы от размещения средств бюджетов</t>
  </si>
  <si>
    <r>
      <t xml:space="preserve">000 </t>
    </r>
    <r>
      <rPr>
        <b/>
        <sz val="8"/>
        <rFont val="Times New Roman"/>
        <family val="1"/>
      </rPr>
      <t>1 11 02080</t>
    </r>
    <r>
      <rPr>
        <sz val="8"/>
        <rFont val="Times New Roman"/>
        <family val="1"/>
      </rPr>
      <t xml:space="preserve"> 00 0000 120</t>
    </r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</si>
  <si>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</si>
  <si>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r>
      <t xml:space="preserve">892 </t>
    </r>
    <r>
      <rPr>
        <b/>
        <sz val="8"/>
        <rFont val="Times New Roman"/>
        <family val="1"/>
      </rPr>
      <t>1 11 02084</t>
    </r>
    <r>
      <rPr>
        <sz val="8"/>
        <rFont val="Times New Roman"/>
        <family val="1"/>
      </rPr>
      <t xml:space="preserve"> 04 0000 120</t>
    </r>
  </si>
  <si>
    <t xml:space="preserve"> - доходы от размещения сумм, аккумулируемых в ходе проведения аукционов по продаже акций,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</si>
  <si>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1 11 05000</t>
    </r>
    <r>
      <rPr>
        <sz val="8"/>
        <rFont val="Times New Roman"/>
        <family val="1"/>
      </rPr>
      <t xml:space="preserve"> 00 0000 120   </t>
    </r>
  </si>
  <si>
    <t>Доходы, получаемые в виде арендной либо иной платы за передачу в возмездное пользование гос. и муниц.имущества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</si>
  <si>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Арендная плата за земли (свод)</t>
  </si>
  <si>
    <r>
      <t xml:space="preserve">000 </t>
    </r>
    <r>
      <rPr>
        <b/>
        <sz val="8"/>
        <rFont val="Times New Roman"/>
        <family val="1"/>
      </rPr>
      <t>1 11 05010</t>
    </r>
    <r>
      <rPr>
        <sz val="8"/>
        <rFont val="Times New Roman"/>
        <family val="1"/>
      </rPr>
      <t xml:space="preserve"> 00 0000 120 </t>
    </r>
  </si>
  <si>
    <t>Доходы, получаемые в виде арендной платы за земельные участки, гос. собственность на которые не разграничена, а также средства от продажи права на заключ-ие договоров аренды указанных земельных участков</t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</si>
  <si>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</t>
    </r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</si>
  <si>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 жены в границах городских округов, а также средства от продажи права на заключение договоров аренды указанных земельных участков</t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</si>
  <si>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 </t>
    </r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</si>
  <si>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(под объектами дорожного сервиса)</t>
  </si>
  <si>
    <r>
      <t xml:space="preserve">000 </t>
    </r>
    <r>
      <rPr>
        <b/>
        <sz val="8"/>
        <rFont val="Times New Roman"/>
        <family val="1"/>
      </rPr>
      <t>1 11 05020</t>
    </r>
    <r>
      <rPr>
        <sz val="8"/>
        <rFont val="Times New Roman"/>
        <family val="1"/>
      </rPr>
      <t xml:space="preserve"> 00 0000 120</t>
    </r>
  </si>
  <si>
    <t>Доходы, получаемые в виде арендной платы за земли после разграничения гос. соб-ти на землю, а также средства от продажи права на заключ. договоров аренды указанных земельных участков (за исключением земельных участков бюдж. и автон.учреждений)</t>
  </si>
  <si>
    <r>
      <t xml:space="preserve">892 </t>
    </r>
    <r>
      <rPr>
        <b/>
        <sz val="8"/>
        <rFont val="Times New Roman"/>
        <family val="1"/>
      </rPr>
      <t>1 11 05024</t>
    </r>
    <r>
      <rPr>
        <sz val="8"/>
        <rFont val="Times New Roman"/>
        <family val="1"/>
      </rPr>
      <t xml:space="preserve"> 04 0000 120</t>
    </r>
  </si>
  <si>
    <t xml:space="preserve"> - доходы, получаемые в виде арендной платы, а также средства от продажи права на заключ. договоров аренды за земли, находящиеся в собст-сти городских округов (за исключением земельных участков муниц. бюджетных и автономных учреждений)</t>
  </si>
  <si>
    <r>
      <t xml:space="preserve">000 </t>
    </r>
    <r>
      <rPr>
        <b/>
        <sz val="8"/>
        <rFont val="Times New Roman"/>
        <family val="1"/>
      </rPr>
      <t>1 11 05027</t>
    </r>
    <r>
      <rPr>
        <sz val="8"/>
        <rFont val="Times New Roman"/>
        <family val="1"/>
      </rPr>
      <t xml:space="preserve"> 00 0000 120</t>
    </r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</si>
  <si>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</t>
  </si>
  <si>
    <r>
      <t xml:space="preserve">892 </t>
    </r>
    <r>
      <rPr>
        <b/>
        <sz val="8"/>
        <rFont val="Times New Roman"/>
        <family val="1"/>
      </rPr>
      <t>1 11 05027</t>
    </r>
    <r>
      <rPr>
        <sz val="8"/>
        <rFont val="Times New Roman"/>
        <family val="1"/>
      </rPr>
      <t xml:space="preserve"> 04 0000 120</t>
    </r>
  </si>
  <si>
    <t xml:space="preserve"> -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</si>
  <si>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1 11 05030</t>
    </r>
    <r>
      <rPr>
        <sz val="8"/>
        <rFont val="Times New Roman"/>
        <family val="1"/>
      </rPr>
      <t xml:space="preserve"> 00 0000 120   </t>
    </r>
  </si>
  <si>
    <r>
      <t xml:space="preserve">Доходы </t>
    </r>
    <r>
      <rPr>
        <b/>
        <sz val="8"/>
        <rFont val="Times New Roman"/>
        <family val="1"/>
      </rPr>
      <t>от сдачи в аренду имущества</t>
    </r>
    <r>
      <rPr>
        <sz val="8"/>
        <rFont val="Times New Roman"/>
        <family val="1"/>
      </rPr>
      <t>, находящегося в оперативном управлении органов гос. власти, органов местного самоуправления, гос.внебюдж.фондов и созданных ими учрежд. (за исключ имущества бюджетных и автономных учрежд.)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</si>
  <si>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5</t>
    </r>
    <r>
      <rPr>
        <sz val="8"/>
        <rFont val="Times New Roman"/>
        <family val="1"/>
      </rPr>
      <t xml:space="preserve"> 120   </t>
    </r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</si>
  <si>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муницыпальных бюджетных и автономных учреждений)</t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</si>
  <si>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</si>
  <si>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доходы от сдачи в аренду имущества, находящегося в оперативном управлении органов управления гор. округов и созданных ими учреждений (за исключ. имущ-ва муниц. бюджетных и автономных учреждений)</t>
  </si>
  <si>
    <r>
      <t xml:space="preserve">000 </t>
    </r>
    <r>
      <rPr>
        <b/>
        <sz val="8"/>
        <rFont val="Times New Roman"/>
        <family val="1"/>
      </rPr>
      <t>1 11 05070</t>
    </r>
    <r>
      <rPr>
        <sz val="8"/>
        <rFont val="Times New Roman"/>
        <family val="1"/>
      </rPr>
      <t xml:space="preserve"> 00 0000 120   </t>
    </r>
  </si>
  <si>
    <r>
      <t xml:space="preserve">Доходы </t>
    </r>
    <r>
      <rPr>
        <b/>
        <sz val="8"/>
        <rFont val="Times New Roman"/>
        <family val="1"/>
      </rPr>
      <t>от сдачи в аренду имущества</t>
    </r>
    <r>
      <rPr>
        <sz val="8"/>
        <rFont val="Times New Roman"/>
        <family val="1"/>
      </rPr>
      <t xml:space="preserve">, </t>
    </r>
    <r>
      <rPr>
        <b/>
        <sz val="8"/>
        <rFont val="Times New Roman"/>
        <family val="1"/>
      </rPr>
      <t>составляющего</t>
    </r>
    <r>
      <rPr>
        <sz val="8"/>
        <rFont val="Times New Roman"/>
        <family val="1"/>
      </rPr>
      <t xml:space="preserve"> государственную (</t>
    </r>
    <r>
      <rPr>
        <b/>
        <sz val="8"/>
        <rFont val="Times New Roman"/>
        <family val="1"/>
      </rPr>
      <t>муниципальную</t>
    </r>
    <r>
      <rPr>
        <sz val="8"/>
        <rFont val="Times New Roman"/>
        <family val="1"/>
      </rPr>
      <t xml:space="preserve">) </t>
    </r>
    <r>
      <rPr>
        <b/>
        <sz val="8"/>
        <rFont val="Times New Roman"/>
        <family val="1"/>
      </rPr>
      <t>казну</t>
    </r>
    <r>
      <rPr>
        <sz val="8"/>
        <rFont val="Times New Roman"/>
        <family val="1"/>
      </rPr>
      <t xml:space="preserve"> (за исключением земельных участков)</t>
    </r>
  </si>
  <si>
    <r>
      <t xml:space="preserve">892 </t>
    </r>
    <r>
      <rPr>
        <b/>
        <sz val="8"/>
        <rFont val="Times New Roman"/>
        <family val="1"/>
      </rPr>
      <t>1 11 05074</t>
    </r>
    <r>
      <rPr>
        <sz val="8"/>
        <rFont val="Times New Roman"/>
        <family val="1"/>
      </rPr>
      <t xml:space="preserve"> 04 0000 120   </t>
    </r>
  </si>
  <si>
    <t xml:space="preserve"> - доходы от сдачи в аренду имущества, составляющего казну городских округов (за исключением земельных участков)</t>
  </si>
  <si>
    <r>
      <t xml:space="preserve">000 </t>
    </r>
    <r>
      <rPr>
        <b/>
        <sz val="8"/>
        <rFont val="Times New Roman"/>
        <family val="1"/>
      </rPr>
      <t>1 11 07000</t>
    </r>
    <r>
      <rPr>
        <sz val="8"/>
        <rFont val="Times New Roman"/>
        <family val="1"/>
      </rPr>
      <t xml:space="preserve">  00 0000 120 </t>
    </r>
  </si>
  <si>
    <t>Платежи от государственных и муниципальных унитарных предприятий</t>
  </si>
  <si>
    <r>
      <t xml:space="preserve">892 </t>
    </r>
    <r>
      <rPr>
        <b/>
        <sz val="8"/>
        <rFont val="Times New Roman"/>
        <family val="1"/>
      </rPr>
      <t>1 11 07010</t>
    </r>
    <r>
      <rPr>
        <sz val="8"/>
        <rFont val="Times New Roman"/>
        <family val="1"/>
      </rPr>
      <t xml:space="preserve"> 00 0000 120   </t>
    </r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</si>
  <si>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</si>
  <si>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</t>
    </r>
  </si>
  <si>
    <t xml:space="preserve"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</si>
  <si>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</t>
    </r>
  </si>
  <si>
    <t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(за счёт средств оставшихся после ликвидации муниципальных унитарных предприятий)</t>
  </si>
  <si>
    <r>
      <t xml:space="preserve">000 </t>
    </r>
    <r>
      <rPr>
        <b/>
        <sz val="8"/>
        <rFont val="Times New Roman"/>
        <family val="1"/>
      </rPr>
      <t>1 11 09000</t>
    </r>
    <r>
      <rPr>
        <sz val="8"/>
        <rFont val="Times New Roman"/>
        <family val="1"/>
      </rPr>
      <t xml:space="preserve"> 00 0000 120   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</si>
  <si>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гос. и муниц.унитарных предприятий, в том числе казённых)</t>
  </si>
  <si>
    <r>
      <t xml:space="preserve">000 </t>
    </r>
    <r>
      <rPr>
        <b/>
        <sz val="8"/>
        <rFont val="Times New Roman"/>
        <family val="1"/>
      </rPr>
      <t>1 11 09030</t>
    </r>
    <r>
      <rPr>
        <sz val="8"/>
        <rFont val="Times New Roman"/>
        <family val="1"/>
      </rPr>
      <t xml:space="preserve"> 00 0000 120   </t>
    </r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</si>
  <si>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</si>
  <si>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r>
      <t xml:space="preserve">892 </t>
    </r>
    <r>
      <rPr>
        <b/>
        <sz val="8"/>
        <rFont val="Times New Roman"/>
        <family val="1"/>
      </rPr>
      <t>1 11 09034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</si>
  <si>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доходы от эксплуатации и использования имущества автомобильных дорог,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</si>
  <si>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1 11 09040</t>
    </r>
    <r>
      <rPr>
        <sz val="8"/>
        <rFont val="Times New Roman"/>
        <family val="1"/>
      </rPr>
      <t xml:space="preserve"> 00 0000 120   </t>
    </r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</si>
  <si>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</si>
  <si>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892 </t>
    </r>
    <r>
      <rPr>
        <b/>
        <sz val="8"/>
        <rFont val="Times New Roman"/>
        <family val="1"/>
      </rPr>
      <t>1 11 09044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</si>
  <si>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прочие поступления от использования имущества, находящегося в собственности городских округов (за исключением имуществава мун. бюджетных и автономных учреждений, а также имущества мун.унитарных предприятий, в том числе казённых)</t>
  </si>
  <si>
    <t xml:space="preserve">000 1 12 00000 00 0000 000 </t>
  </si>
  <si>
    <t>Платежи при пользовании природными ресурсами</t>
  </si>
  <si>
    <r>
      <t xml:space="preserve">000 </t>
    </r>
    <r>
      <rPr>
        <b/>
        <sz val="8"/>
        <rFont val="Times New Roman"/>
        <family val="1"/>
      </rPr>
      <t>1 12 01000</t>
    </r>
    <r>
      <rPr>
        <sz val="8"/>
        <rFont val="Times New Roman"/>
        <family val="1"/>
      </rPr>
      <t xml:space="preserve"> 01 0000 120 </t>
    </r>
  </si>
  <si>
    <t>Плата за негативное воздействие на окружающую среду</t>
  </si>
  <si>
    <r>
      <t xml:space="preserve">000 </t>
    </r>
    <r>
      <rPr>
        <b/>
        <sz val="8"/>
        <rFont val="Times New Roman"/>
        <family val="1"/>
      </rPr>
      <t>1 12 01010</t>
    </r>
    <r>
      <rPr>
        <sz val="8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</si>
  <si>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стационарными объектами</t>
  </si>
  <si>
    <r>
      <t xml:space="preserve">000 </t>
    </r>
    <r>
      <rPr>
        <b/>
        <sz val="8"/>
        <rFont val="Times New Roman"/>
        <family val="1"/>
      </rPr>
      <t>1 12 01020</t>
    </r>
    <r>
      <rPr>
        <sz val="8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</si>
  <si>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передвижными объектами</t>
  </si>
  <si>
    <r>
      <t xml:space="preserve">000 </t>
    </r>
    <r>
      <rPr>
        <b/>
        <sz val="8"/>
        <rFont val="Times New Roman"/>
        <family val="1"/>
      </rPr>
      <t>1 12 01030</t>
    </r>
    <r>
      <rPr>
        <sz val="8"/>
        <rFont val="Times New Roman"/>
        <family val="1"/>
      </rPr>
      <t xml:space="preserve"> 01 0000 120</t>
    </r>
  </si>
  <si>
    <t xml:space="preserve"> - Плата за сбросы загрязняющих веществ в водные объекты</t>
  </si>
  <si>
    <r>
      <t xml:space="preserve">000 </t>
    </r>
    <r>
      <rPr>
        <b/>
        <sz val="8"/>
        <rFont val="Times New Roman"/>
        <family val="1"/>
      </rPr>
      <t>1 12 01040</t>
    </r>
    <r>
      <rPr>
        <sz val="8"/>
        <rFont val="Times New Roman"/>
        <family val="1"/>
      </rPr>
      <t xml:space="preserve"> 01 0000 120</t>
    </r>
  </si>
  <si>
    <t xml:space="preserve"> -Плата за размещение отходов производства и потребления</t>
  </si>
  <si>
    <r>
      <t xml:space="preserve">000 </t>
    </r>
    <r>
      <rPr>
        <b/>
        <sz val="8"/>
        <rFont val="Times New Roman"/>
        <family val="1"/>
      </rPr>
      <t>1 12 01041</t>
    </r>
    <r>
      <rPr>
        <sz val="8"/>
        <rFont val="Times New Roman"/>
        <family val="1"/>
      </rPr>
      <t xml:space="preserve"> 01 0000 120</t>
    </r>
  </si>
  <si>
    <t xml:space="preserve"> - плата за размещение отходов производства </t>
  </si>
  <si>
    <r>
      <t xml:space="preserve">000 </t>
    </r>
    <r>
      <rPr>
        <b/>
        <sz val="8"/>
        <rFont val="Times New Roman"/>
        <family val="1"/>
      </rPr>
      <t>1 12 01042</t>
    </r>
    <r>
      <rPr>
        <sz val="8"/>
        <rFont val="Times New Roman"/>
        <family val="1"/>
      </rPr>
      <t xml:space="preserve"> 01 0000 120</t>
    </r>
  </si>
  <si>
    <t xml:space="preserve"> - плата за размещение твёрдых коммунальных отходов </t>
  </si>
  <si>
    <t xml:space="preserve">000 1 13 00000 00 0000 000 </t>
  </si>
  <si>
    <t>Доходы от оказания платных услуг (работ) и компенсации затрат государства</t>
  </si>
  <si>
    <t>Удельный вес (в объёме собственных доходов),%</t>
  </si>
  <si>
    <r>
      <t xml:space="preserve">000 </t>
    </r>
    <r>
      <rPr>
        <b/>
        <sz val="8"/>
        <rFont val="Times New Roman"/>
        <family val="1"/>
      </rPr>
      <t>1 13 01000</t>
    </r>
    <r>
      <rPr>
        <sz val="8"/>
        <rFont val="Times New Roman"/>
        <family val="1"/>
      </rPr>
      <t xml:space="preserve"> 00 0000 130 </t>
    </r>
  </si>
  <si>
    <t>Доходы от оказания платных услуг (работ)</t>
  </si>
  <si>
    <r>
      <t xml:space="preserve">000 </t>
    </r>
    <r>
      <rPr>
        <b/>
        <sz val="8"/>
        <rFont val="Times New Roman"/>
        <family val="1"/>
      </rPr>
      <t>1 13 01500</t>
    </r>
    <r>
      <rPr>
        <sz val="8"/>
        <rFont val="Times New Roman"/>
        <family val="1"/>
      </rPr>
      <t xml:space="preserve"> 00 0000 130 </t>
    </r>
  </si>
  <si>
    <t xml:space="preserve">Плата за оказание услуг по присоединению объектов дорожного сервиса к автомобильным дорогам общего пользования </t>
  </si>
  <si>
    <r>
      <t xml:space="preserve">892 </t>
    </r>
    <r>
      <rPr>
        <b/>
        <sz val="8"/>
        <rFont val="Times New Roman"/>
        <family val="1"/>
      </rPr>
      <t>1 13 01530</t>
    </r>
    <r>
      <rPr>
        <sz val="8"/>
        <rFont val="Times New Roman"/>
        <family val="1"/>
      </rPr>
      <t xml:space="preserve"> 04 0000 130 </t>
    </r>
  </si>
  <si>
    <t xml:space="preserve"> - 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</si>
  <si>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r>
      <t xml:space="preserve">000 </t>
    </r>
    <r>
      <rPr>
        <b/>
        <sz val="8"/>
        <rFont val="Times New Roman"/>
        <family val="1"/>
      </rPr>
      <t>1 13 02000</t>
    </r>
    <r>
      <rPr>
        <sz val="8"/>
        <rFont val="Times New Roman"/>
        <family val="1"/>
      </rPr>
      <t xml:space="preserve"> 00 0000 130 </t>
    </r>
  </si>
  <si>
    <t>Доходы от компенсации затрат государства</t>
  </si>
  <si>
    <r>
      <t xml:space="preserve">000 </t>
    </r>
    <r>
      <rPr>
        <b/>
        <sz val="8"/>
        <rFont val="Times New Roman"/>
        <family val="1"/>
      </rPr>
      <t>1 13 02060</t>
    </r>
    <r>
      <rPr>
        <sz val="8"/>
        <rFont val="Times New Roman"/>
        <family val="1"/>
      </rPr>
      <t xml:space="preserve"> 00 0000 130 </t>
    </r>
  </si>
  <si>
    <t xml:space="preserve"> - Доходы, поступающие в порядке возмещения расходов, понесённых в связи с эксплуатацией имущества</t>
  </si>
  <si>
    <r>
      <t xml:space="preserve">000 </t>
    </r>
    <r>
      <rPr>
        <b/>
        <sz val="8"/>
        <rFont val="Times New Roman"/>
        <family val="1"/>
      </rPr>
      <t>1 13 02064</t>
    </r>
    <r>
      <rPr>
        <sz val="8"/>
        <rFont val="Times New Roman"/>
        <family val="1"/>
      </rPr>
      <t xml:space="preserve"> 04 0000 130 </t>
    </r>
  </si>
  <si>
    <t xml:space="preserve"> - доходы, поступающие в порядке возмещения расходов, понесённых в связи с эксплуатацией имущества городских округов </t>
  </si>
  <si>
    <r>
      <t xml:space="preserve">000 </t>
    </r>
    <r>
      <rPr>
        <b/>
        <sz val="8"/>
        <rFont val="Times New Roman"/>
        <family val="1"/>
      </rPr>
      <t>1 13 02990</t>
    </r>
    <r>
      <rPr>
        <sz val="8"/>
        <rFont val="Times New Roman"/>
        <family val="1"/>
      </rPr>
      <t xml:space="preserve"> 00 0000 130 </t>
    </r>
  </si>
  <si>
    <t>Прочие доходы от компенсации затрат государства</t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</si>
  <si>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04 0000 130 </t>
    </r>
  </si>
  <si>
    <t xml:space="preserve"> - прочие доходы от  компенсации затрат бюджетов городских округов  (компенсация родительской платы)</t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</si>
  <si>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04 0005 130 </t>
    </r>
  </si>
  <si>
    <t xml:space="preserve"> - прочие доходы от  компенсации затрат бюджетов городских округов</t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</si>
  <si>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130 </t>
    </r>
  </si>
  <si>
    <t xml:space="preserve"> - прочие доходы от  компенсации затрат бюджетов городских округов (на формирование муниципального дорожного фонда)</t>
  </si>
  <si>
    <t xml:space="preserve">000 1 14 00000 00 0000 000 </t>
  </si>
  <si>
    <t>Доходы от продажи материальных и нематериальных активов</t>
  </si>
  <si>
    <r>
      <t xml:space="preserve">000 </t>
    </r>
    <r>
      <rPr>
        <b/>
        <sz val="8"/>
        <rFont val="Times New Roman"/>
        <family val="1"/>
      </rPr>
      <t>1 14 01000</t>
    </r>
    <r>
      <rPr>
        <sz val="8"/>
        <rFont val="Times New Roman"/>
        <family val="1"/>
      </rPr>
      <t xml:space="preserve"> 00 0000 410 </t>
    </r>
  </si>
  <si>
    <t>Доходы от продажи квартир</t>
  </si>
  <si>
    <r>
      <t xml:space="preserve">892 </t>
    </r>
    <r>
      <rPr>
        <b/>
        <sz val="8"/>
        <rFont val="Times New Roman"/>
        <family val="1"/>
      </rPr>
      <t>1 14 01040</t>
    </r>
    <r>
      <rPr>
        <sz val="8"/>
        <rFont val="Times New Roman"/>
        <family val="1"/>
      </rPr>
      <t xml:space="preserve"> 04 0000 410</t>
    </r>
  </si>
  <si>
    <t xml:space="preserve"> - доходы от продажи квартир,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</si>
  <si>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1 14 02000</t>
    </r>
    <r>
      <rPr>
        <sz val="8"/>
        <rFont val="Times New Roman"/>
        <family val="1"/>
      </rPr>
      <t xml:space="preserve"> 00 0000 000 </t>
    </r>
  </si>
  <si>
    <r>
      <t xml:space="preserve">Доходы </t>
    </r>
    <r>
      <rPr>
        <b/>
        <sz val="8"/>
        <rFont val="Times New Roman"/>
        <family val="1"/>
      </rPr>
      <t>от реализации имущества</t>
    </r>
    <r>
      <rPr>
        <sz val="8"/>
        <rFont val="Times New Roman"/>
        <family val="1"/>
      </rPr>
      <t>, находящегося в гос.и муниц.соб-ти  (за исключ.движимого имущ-ва бюдж. и автон-ых учреждений, а также имущ-ва гос.и мун. унитарных предприятий, в том числе казенных)</t>
    </r>
  </si>
  <si>
    <r>
      <t xml:space="preserve">000 </t>
    </r>
    <r>
      <rPr>
        <b/>
        <sz val="8"/>
        <rFont val="Times New Roman"/>
        <family val="1"/>
      </rPr>
      <t>1 14 02040</t>
    </r>
    <r>
      <rPr>
        <sz val="8"/>
        <rFont val="Times New Roman"/>
        <family val="1"/>
      </rPr>
      <t xml:space="preserve"> 04 0000 410</t>
    </r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</si>
  <si>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</si>
  <si>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</t>
    </r>
    <r>
      <rPr>
        <b/>
        <sz val="8"/>
        <rFont val="Times New Roman"/>
        <family val="1"/>
      </rPr>
      <t>410</t>
    </r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</si>
  <si>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</si>
  <si>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</t>
    </r>
    <r>
      <rPr>
        <b/>
        <sz val="8"/>
        <rFont val="Times New Roman"/>
        <family val="1"/>
      </rPr>
      <t>440</t>
    </r>
  </si>
  <si>
    <t xml:space="preserve"> Доходы от реализации иного имущества, находящегося в собствен 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</si>
  <si>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</t>
    </r>
    <r>
      <rPr>
        <i/>
        <sz val="8"/>
        <rFont val="Times New Roman"/>
        <family val="1"/>
      </rPr>
      <t xml:space="preserve">3 </t>
    </r>
    <r>
      <rPr>
        <sz val="8"/>
        <rFont val="Times New Roman"/>
        <family val="1"/>
      </rPr>
      <t>440</t>
    </r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</si>
  <si>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</si>
  <si>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440</t>
    </r>
  </si>
  <si>
    <r>
  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(</t>
    </r>
    <r>
      <rPr>
        <i/>
        <sz val="7"/>
        <rFont val="Times New Roman"/>
        <family val="1"/>
      </rPr>
      <t>входящего в состав автомобильных дорог общего пользования местного значения или расположенного в полосе отвода автомобильных дорог общего пользования местного значения</t>
    </r>
    <r>
      <rPr>
        <sz val="7"/>
        <rFont val="Times New Roman"/>
        <family val="1"/>
      </rPr>
      <t>)</t>
    </r>
  </si>
  <si>
    <r>
      <t xml:space="preserve">000 </t>
    </r>
    <r>
      <rPr>
        <b/>
        <sz val="8"/>
        <rFont val="Times New Roman"/>
        <family val="1"/>
      </rPr>
      <t>1 14 06000</t>
    </r>
    <r>
      <rPr>
        <sz val="8"/>
        <rFont val="Times New Roman"/>
        <family val="1"/>
      </rPr>
      <t xml:space="preserve"> 00 0000 430</t>
    </r>
  </si>
  <si>
    <r>
      <t xml:space="preserve">Доходы </t>
    </r>
    <r>
      <rPr>
        <b/>
        <sz val="9"/>
        <rFont val="Times New Roman"/>
        <family val="1"/>
      </rPr>
      <t>от продажи земельных участков</t>
    </r>
    <r>
      <rPr>
        <sz val="9"/>
        <rFont val="Times New Roman"/>
        <family val="1"/>
      </rPr>
      <t>, нах-ся в государственной и муниципальной собственности</t>
    </r>
  </si>
  <si>
    <r>
      <t xml:space="preserve">000 </t>
    </r>
    <r>
      <rPr>
        <b/>
        <sz val="8"/>
        <rFont val="Times New Roman"/>
        <family val="1"/>
      </rPr>
      <t>1 14 06010</t>
    </r>
    <r>
      <rPr>
        <sz val="8"/>
        <rFont val="Times New Roman"/>
        <family val="1"/>
      </rPr>
      <t xml:space="preserve"> 00 0000 430</t>
    </r>
  </si>
  <si>
    <t>Доходы от продажи земельных участков, государственная собственность на которые не разграничена</t>
  </si>
  <si>
    <r>
      <t xml:space="preserve">892 </t>
    </r>
    <r>
      <rPr>
        <b/>
        <sz val="8"/>
        <rFont val="Times New Roman"/>
        <family val="1"/>
      </rPr>
      <t>1 14 06012</t>
    </r>
    <r>
      <rPr>
        <sz val="8"/>
        <rFont val="Times New Roman"/>
        <family val="1"/>
      </rPr>
      <t xml:space="preserve"> 04 0000 430</t>
    </r>
  </si>
  <si>
    <t>- доходы от продажи земельных участков, гос.собственность на которые не разграничена и которые расположены в границах городских округов</t>
  </si>
  <si>
    <r>
      <t xml:space="preserve">000 </t>
    </r>
    <r>
      <rPr>
        <b/>
        <sz val="8"/>
        <rFont val="Times New Roman"/>
        <family val="1"/>
      </rPr>
      <t>1 14 06020</t>
    </r>
    <r>
      <rPr>
        <sz val="8"/>
        <rFont val="Times New Roman"/>
        <family val="1"/>
      </rPr>
      <t xml:space="preserve"> 00 0000 430</t>
    </r>
  </si>
  <si>
    <t>Доходы от продажи земельных участков, гос.соб-ть на которые разграничена (за исключением зем.участков бюджет. и автон. учреждений)</t>
  </si>
  <si>
    <r>
      <t xml:space="preserve">892 </t>
    </r>
    <r>
      <rPr>
        <b/>
        <sz val="8"/>
        <rFont val="Times New Roman"/>
        <family val="1"/>
      </rPr>
      <t>1 14 06024</t>
    </r>
    <r>
      <rPr>
        <sz val="8"/>
        <rFont val="Times New Roman"/>
        <family val="1"/>
      </rPr>
      <t xml:space="preserve"> 04 0000 430</t>
    </r>
  </si>
  <si>
    <t>- доходы от продажи земельных участков, нах.в соб-ти гор.окр. (за исключением земельных участков мун.бюдж. и автон. учреждений)</t>
  </si>
  <si>
    <t xml:space="preserve">000 1 15 00000 00 0000 000 </t>
  </si>
  <si>
    <t>Административные платежи и сборы</t>
  </si>
  <si>
    <r>
      <t xml:space="preserve">000 </t>
    </r>
    <r>
      <rPr>
        <b/>
        <sz val="8"/>
        <rFont val="Times New Roman"/>
        <family val="1"/>
      </rPr>
      <t>1 15 02000</t>
    </r>
    <r>
      <rPr>
        <sz val="8"/>
        <rFont val="Times New Roman"/>
        <family val="1"/>
      </rPr>
      <t xml:space="preserve"> 00 0000 140 </t>
    </r>
  </si>
  <si>
    <t>Платежи, взимаемые гос. и муниц. органами (организациями) за выполнение определенных функций</t>
  </si>
  <si>
    <r>
      <t xml:space="preserve">000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00</t>
    </r>
    <r>
      <rPr>
        <sz val="8"/>
        <rFont val="Times New Roman"/>
        <family val="1"/>
      </rPr>
      <t xml:space="preserve"> 140</t>
    </r>
  </si>
  <si>
    <t xml:space="preserve"> - платежи, взимаемые органами местного самоуправления (организациями) городских округов за выполнение определенных функций</t>
  </si>
  <si>
    <r>
      <t xml:space="preserve">000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21</t>
    </r>
    <r>
      <rPr>
        <sz val="8"/>
        <rFont val="Times New Roman"/>
        <family val="1"/>
      </rPr>
      <t xml:space="preserve"> 140</t>
    </r>
  </si>
  <si>
    <t xml:space="preserve"> - платежи, взимаемые органами местного самоуправления (организациями) городских округов за выполнение определенных функций (за рекл.констр., в полосе отвода автодорог)</t>
  </si>
  <si>
    <t xml:space="preserve">000 1 16 00000 00 0000 000 </t>
  </si>
  <si>
    <t>Штрафы, санкции, возмещение ущерба</t>
  </si>
  <si>
    <r>
      <t xml:space="preserve">000 </t>
    </r>
    <r>
      <rPr>
        <b/>
        <sz val="8"/>
        <rFont val="Times New Roman"/>
        <family val="1"/>
      </rPr>
      <t>1 16 03000</t>
    </r>
    <r>
      <rPr>
        <sz val="8"/>
        <rFont val="Times New Roman"/>
        <family val="1"/>
      </rPr>
      <t xml:space="preserve"> 00 0000 140</t>
    </r>
  </si>
  <si>
    <t>Денежные взыскания (штрафы) за нарушение законодательства о налогах и сборах</t>
  </si>
  <si>
    <r>
      <t xml:space="preserve">182 </t>
    </r>
    <r>
      <rPr>
        <b/>
        <sz val="8"/>
        <rFont val="Times New Roman"/>
        <family val="1"/>
      </rPr>
      <t>1 16 03010</t>
    </r>
    <r>
      <rPr>
        <sz val="8"/>
        <rFont val="Times New Roman"/>
        <family val="1"/>
      </rPr>
      <t xml:space="preserve"> 01 0000 140</t>
    </r>
  </si>
  <si>
    <t xml:space="preserve"> -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НК РФ</t>
  </si>
  <si>
    <r>
      <t xml:space="preserve">182 </t>
    </r>
    <r>
      <rPr>
        <b/>
        <sz val="8"/>
        <rFont val="Times New Roman"/>
        <family val="1"/>
      </rPr>
      <t>1 16 03030</t>
    </r>
    <r>
      <rPr>
        <sz val="8"/>
        <rFont val="Times New Roman"/>
        <family val="1"/>
      </rPr>
      <t xml:space="preserve"> 01 0000 140 </t>
    </r>
  </si>
  <si>
    <t xml:space="preserve"> -денежные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</si>
  <si>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r>
      <t xml:space="preserve">182 </t>
    </r>
    <r>
      <rPr>
        <b/>
        <sz val="8"/>
        <rFont val="Times New Roman"/>
        <family val="1"/>
      </rPr>
      <t>1 16 06000</t>
    </r>
    <r>
      <rPr>
        <sz val="8"/>
        <rFont val="Times New Roman"/>
        <family val="1"/>
      </rPr>
      <t xml:space="preserve"> 01 0000 140</t>
    </r>
  </si>
  <si>
    <t xml:space="preserve">Денежные взыскания (штрафы) за нарушение зак-ва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</si>
  <si>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r>
      <t xml:space="preserve">000 </t>
    </r>
    <r>
      <rPr>
        <b/>
        <sz val="8"/>
        <rFont val="Times New Roman"/>
        <family val="1"/>
      </rPr>
      <t>1 16 08000</t>
    </r>
    <r>
      <rPr>
        <sz val="8"/>
        <rFont val="Times New Roman"/>
        <family val="1"/>
      </rPr>
      <t xml:space="preserve"> 01 0000 140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</si>
  <si>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</si>
  <si>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r>
      <t xml:space="preserve">000 </t>
    </r>
    <r>
      <rPr>
        <b/>
        <sz val="8"/>
        <rFont val="Times New Roman"/>
        <family val="1"/>
      </rPr>
      <t>1 16 08010</t>
    </r>
    <r>
      <rPr>
        <sz val="8"/>
        <rFont val="Times New Roman"/>
        <family val="1"/>
      </rPr>
      <t xml:space="preserve"> 01 0000 140</t>
    </r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</si>
  <si>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</si>
  <si>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r>
      <t xml:space="preserve">000 </t>
    </r>
    <r>
      <rPr>
        <b/>
        <sz val="8"/>
        <rFont val="Times New Roman"/>
        <family val="1"/>
      </rPr>
      <t>1 16 08020</t>
    </r>
    <r>
      <rPr>
        <sz val="8"/>
        <rFont val="Times New Roman"/>
        <family val="1"/>
      </rPr>
      <t xml:space="preserve"> 01 0000 140</t>
    </r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</si>
  <si>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</si>
  <si>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r>
      <t xml:space="preserve">000 </t>
    </r>
    <r>
      <rPr>
        <b/>
        <sz val="8"/>
        <rFont val="Times New Roman"/>
        <family val="1"/>
      </rPr>
      <t>1 16 21000</t>
    </r>
    <r>
      <rPr>
        <sz val="8"/>
        <rFont val="Times New Roman"/>
        <family val="1"/>
      </rPr>
      <t xml:space="preserve"> 00 0000 140</t>
    </r>
  </si>
  <si>
    <t>Денежные взыскания (штрафы) и иные суммы, взыскиваемые с лиц, виновных в совершении преступлений, и  в возмещение ущерба имуществу</t>
  </si>
  <si>
    <r>
      <t xml:space="preserve">000 </t>
    </r>
    <r>
      <rPr>
        <b/>
        <sz val="8"/>
        <rFont val="Times New Roman"/>
        <family val="1"/>
      </rPr>
      <t>1 16 21040</t>
    </r>
    <r>
      <rPr>
        <sz val="8"/>
        <rFont val="Times New Roman"/>
        <family val="1"/>
      </rPr>
      <t xml:space="preserve"> 04 0000 140</t>
    </r>
  </si>
  <si>
    <t xml:space="preserve"> -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</si>
  <si>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r>
      <t xml:space="preserve">000 </t>
    </r>
    <r>
      <rPr>
        <b/>
        <sz val="8"/>
        <rFont val="Times New Roman"/>
        <family val="1"/>
      </rPr>
      <t>1 16 25000</t>
    </r>
    <r>
      <rPr>
        <sz val="8"/>
        <rFont val="Times New Roman"/>
        <family val="1"/>
      </rPr>
      <t xml:space="preserve"> 00 0000 140  </t>
    </r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</si>
  <si>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</si>
  <si>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 xml:space="preserve">000 </t>
    </r>
    <r>
      <rPr>
        <b/>
        <sz val="8"/>
        <rFont val="Times New Roman"/>
        <family val="1"/>
      </rPr>
      <t>1 16 25050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</si>
  <si>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в области охраны окружающей среды</t>
  </si>
  <si>
    <r>
      <t xml:space="preserve"> 000 </t>
    </r>
    <r>
      <rPr>
        <b/>
        <sz val="8"/>
        <rFont val="Times New Roman"/>
        <family val="1"/>
      </rPr>
      <t>1 16 25060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</si>
  <si>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земельного законодательства</t>
  </si>
  <si>
    <r>
      <t xml:space="preserve">141 </t>
    </r>
    <r>
      <rPr>
        <b/>
        <sz val="8"/>
        <rFont val="Times New Roman"/>
        <family val="1"/>
      </rPr>
      <t>1 16 28000</t>
    </r>
    <r>
      <rPr>
        <sz val="8"/>
        <rFont val="Times New Roman"/>
        <family val="1"/>
      </rPr>
      <t xml:space="preserve"> 01 0000 140</t>
    </r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</si>
  <si>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</si>
  <si>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r>
      <t xml:space="preserve">188 </t>
    </r>
    <r>
      <rPr>
        <b/>
        <sz val="8"/>
        <rFont val="Times New Roman"/>
        <family val="1"/>
      </rPr>
      <t>1 16 30000</t>
    </r>
    <r>
      <rPr>
        <sz val="8"/>
        <rFont val="Times New Roman"/>
        <family val="1"/>
      </rPr>
      <t xml:space="preserve"> 01 0000 140 </t>
    </r>
  </si>
  <si>
    <t>Денежные взыскания (штрафы) за правонарушения в области дорожного движения</t>
  </si>
  <si>
    <r>
      <t xml:space="preserve">188 </t>
    </r>
    <r>
      <rPr>
        <b/>
        <sz val="8"/>
        <rFont val="Times New Roman"/>
        <family val="1"/>
      </rPr>
      <t>1 16 30030</t>
    </r>
    <r>
      <rPr>
        <sz val="8"/>
        <rFont val="Times New Roman"/>
        <family val="1"/>
      </rPr>
      <t xml:space="preserve"> 01 0000 140 </t>
    </r>
  </si>
  <si>
    <t xml:space="preserve"> - прочие денежные взыскания (штрафы) за  правонарушения в области дорожного движения</t>
  </si>
  <si>
    <r>
      <t xml:space="preserve">000 </t>
    </r>
    <r>
      <rPr>
        <b/>
        <sz val="8"/>
        <rFont val="Times New Roman"/>
        <family val="1"/>
      </rPr>
      <t>1 16 33000</t>
    </r>
    <r>
      <rPr>
        <sz val="8"/>
        <rFont val="Times New Roman"/>
        <family val="1"/>
      </rPr>
      <t xml:space="preserve"> 00 0000 140 </t>
    </r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</si>
  <si>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</si>
  <si>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000 </t>
    </r>
    <r>
      <rPr>
        <b/>
        <sz val="8"/>
        <rFont val="Times New Roman"/>
        <family val="1"/>
      </rPr>
      <t>1 16 33040</t>
    </r>
    <r>
      <rPr>
        <sz val="8"/>
        <rFont val="Times New Roman"/>
        <family val="1"/>
      </rPr>
      <t xml:space="preserve"> 04 0000 140</t>
    </r>
  </si>
  <si>
    <t xml:space="preserve"> -денежные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</si>
  <si>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r>
      <t xml:space="preserve">000 </t>
    </r>
    <r>
      <rPr>
        <b/>
        <sz val="8"/>
        <rFont val="Times New Roman"/>
        <family val="1"/>
      </rPr>
      <t>1 16 37000</t>
    </r>
    <r>
      <rPr>
        <sz val="8"/>
        <rFont val="Times New Roman"/>
        <family val="1"/>
      </rPr>
      <t xml:space="preserve"> 00 0000 140 </t>
    </r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</si>
  <si>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</si>
  <si>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r>
      <t xml:space="preserve">000 </t>
    </r>
    <r>
      <rPr>
        <b/>
        <sz val="8"/>
        <rFont val="Times New Roman"/>
        <family val="1"/>
      </rPr>
      <t>1 16 37030</t>
    </r>
    <r>
      <rPr>
        <sz val="8"/>
        <rFont val="Times New Roman"/>
        <family val="1"/>
      </rPr>
      <t xml:space="preserve"> 04 0000 140 </t>
    </r>
  </si>
  <si>
    <r>
      <t xml:space="preserve"> - поступления сумм в возмещение вреда, </t>
    </r>
    <r>
      <rPr>
        <i/>
        <sz val="8"/>
        <rFont val="Times New Roman"/>
        <family val="1"/>
      </rPr>
      <t>причиняемого автомобильным дорогам местного значения</t>
    </r>
    <r>
      <rPr>
        <sz val="8"/>
        <rFont val="Times New Roman"/>
        <family val="1"/>
      </rPr>
      <t xml:space="preserve"> транспортными средствами, осуществляющими перевозки тяжеловесных и (или) крупногабаритных грузов, зачисляемые в бюджеты городских округов</t>
    </r>
  </si>
  <si>
    <r>
      <t>000</t>
    </r>
    <r>
      <rPr>
        <b/>
        <sz val="8"/>
        <rFont val="Times New Roman"/>
        <family val="1"/>
      </rPr>
      <t xml:space="preserve"> 1 16 43000</t>
    </r>
    <r>
      <rPr>
        <sz val="8"/>
        <rFont val="Times New Roman"/>
        <family val="1"/>
      </rPr>
      <t xml:space="preserve"> 01 0000 140</t>
    </r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</si>
  <si>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</si>
  <si>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r>
      <t>000</t>
    </r>
    <r>
      <rPr>
        <b/>
        <sz val="8"/>
        <rFont val="Times New Roman"/>
        <family val="1"/>
      </rPr>
      <t xml:space="preserve"> 1 16 46000</t>
    </r>
    <r>
      <rPr>
        <sz val="8"/>
        <rFont val="Times New Roman"/>
        <family val="1"/>
      </rPr>
      <t xml:space="preserve"> 000 0000 140</t>
    </r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</si>
  <si>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счёт средств дорожных фондов, либо в связи с уклонением от заключения таких контрактов или иных договоров</t>
  </si>
  <si>
    <r>
      <t>892</t>
    </r>
    <r>
      <rPr>
        <b/>
        <sz val="8"/>
        <rFont val="Times New Roman"/>
        <family val="1"/>
      </rPr>
      <t xml:space="preserve"> 1 16 46000</t>
    </r>
    <r>
      <rPr>
        <sz val="8"/>
        <rFont val="Times New Roman"/>
        <family val="1"/>
      </rPr>
      <t xml:space="preserve"> 04 0000 140</t>
    </r>
  </si>
  <si>
    <r>
  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счёт </t>
    </r>
    <r>
      <rPr>
        <i/>
        <sz val="8"/>
        <rFont val="Times New Roman"/>
        <family val="1"/>
      </rPr>
      <t>средств муниципальных дорожных фондов</t>
    </r>
    <r>
      <rPr>
        <sz val="8"/>
        <rFont val="Times New Roman"/>
        <family val="1"/>
      </rPr>
      <t xml:space="preserve"> городских округов, либо в связи с уклонением от заключения таких контрактов или иных договоров</t>
    </r>
  </si>
  <si>
    <r>
      <t xml:space="preserve">000 </t>
    </r>
    <r>
      <rPr>
        <b/>
        <sz val="8"/>
        <rFont val="Times New Roman"/>
        <family val="1"/>
      </rPr>
      <t>1 16 90000</t>
    </r>
    <r>
      <rPr>
        <sz val="8"/>
        <rFont val="Times New Roman"/>
        <family val="1"/>
      </rPr>
      <t xml:space="preserve"> 00 0000 140 </t>
    </r>
  </si>
  <si>
    <t>Прочие поступления от денежных взысканий (штрафов) и иных сумм в возмещение ущерба</t>
  </si>
  <si>
    <r>
      <t xml:space="preserve">000 </t>
    </r>
    <r>
      <rPr>
        <b/>
        <sz val="8"/>
        <rFont val="Times New Roman"/>
        <family val="1"/>
      </rPr>
      <t>1 16 90040</t>
    </r>
    <r>
      <rPr>
        <sz val="8"/>
        <rFont val="Times New Roman"/>
        <family val="1"/>
      </rPr>
      <t xml:space="preserve"> 04 0000 140</t>
    </r>
  </si>
  <si>
    <t>- прочие поступления от денежных взысканий (штрафов) и иных сумм в возмещение ущерба, зачисляемые в бюджеты городских округов</t>
  </si>
  <si>
    <t xml:space="preserve">000 1 17 00000 00 0000 000 </t>
  </si>
  <si>
    <t>Прочие неналоговые доходы</t>
  </si>
  <si>
    <r>
      <t xml:space="preserve">000 </t>
    </r>
    <r>
      <rPr>
        <b/>
        <sz val="8"/>
        <rFont val="Times New Roman"/>
        <family val="1"/>
      </rPr>
      <t>1 17 01000</t>
    </r>
    <r>
      <rPr>
        <sz val="8"/>
        <rFont val="Times New Roman"/>
        <family val="1"/>
      </rPr>
      <t xml:space="preserve"> 00 0000 180</t>
    </r>
  </si>
  <si>
    <t>Невыясненные поступления</t>
  </si>
  <si>
    <r>
      <t xml:space="preserve">000 </t>
    </r>
    <r>
      <rPr>
        <b/>
        <sz val="8"/>
        <rFont val="Times New Roman"/>
        <family val="1"/>
      </rPr>
      <t>1 17 01040</t>
    </r>
    <r>
      <rPr>
        <sz val="8"/>
        <rFont val="Times New Roman"/>
        <family val="1"/>
      </rPr>
      <t xml:space="preserve"> 04 0000 180</t>
    </r>
  </si>
  <si>
    <t>Невыясненные поступления, зачисляемые в бюджеты городских округов</t>
  </si>
  <si>
    <r>
      <t xml:space="preserve">000 </t>
    </r>
    <r>
      <rPr>
        <b/>
        <sz val="8"/>
        <rFont val="Times New Roman"/>
        <family val="1"/>
      </rPr>
      <t>1 17 05000</t>
    </r>
    <r>
      <rPr>
        <sz val="8"/>
        <rFont val="Times New Roman"/>
        <family val="1"/>
      </rPr>
      <t xml:space="preserve"> 00 0000 180</t>
    </r>
  </si>
  <si>
    <t xml:space="preserve">Прочие неналоговые доходы </t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</si>
  <si>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00</t>
    </r>
    <r>
      <rPr>
        <sz val="8"/>
        <rFont val="Times New Roman"/>
        <family val="1"/>
      </rPr>
      <t xml:space="preserve"> 180</t>
    </r>
  </si>
  <si>
    <t xml:space="preserve">Прочие неналоговые доходы бюджетов городских округов </t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</si>
  <si>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19</t>
    </r>
    <r>
      <rPr>
        <sz val="8"/>
        <rFont val="Times New Roman"/>
        <family val="1"/>
      </rPr>
      <t xml:space="preserve"> 180</t>
    </r>
  </si>
  <si>
    <t xml:space="preserve"> - прочие неналоговые доходы бюджетов городских округов</t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</si>
  <si>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180</t>
    </r>
  </si>
  <si>
    <t xml:space="preserve"> - прочие неналоговые доходы бюджетов городских округов (на формирование муниципального дорожного фонда)</t>
  </si>
  <si>
    <r>
      <t xml:space="preserve">Итого </t>
    </r>
    <r>
      <rPr>
        <b/>
        <i/>
        <sz val="11"/>
        <rFont val="Times New Roman"/>
        <family val="1"/>
      </rPr>
      <t>неналоговых</t>
    </r>
    <r>
      <rPr>
        <b/>
        <sz val="11"/>
        <rFont val="Times New Roman"/>
        <family val="1"/>
      </rPr>
      <t xml:space="preserve"> доходов</t>
    </r>
  </si>
  <si>
    <t xml:space="preserve">000 2 00 00000 00 0000 000 </t>
  </si>
  <si>
    <t xml:space="preserve">Безвоздмездные поступления </t>
  </si>
  <si>
    <t xml:space="preserve">000 2 02 00000 00 0000 000 </t>
  </si>
  <si>
    <t>Бюджетные поступления от других бюджетов бюджетной системы Российской Федерации</t>
  </si>
  <si>
    <r>
      <t xml:space="preserve">000 2 02 </t>
    </r>
    <r>
      <rPr>
        <b/>
        <sz val="8"/>
        <rFont val="Times New Roman"/>
        <family val="1"/>
      </rPr>
      <t>10000</t>
    </r>
    <r>
      <rPr>
        <sz val="8"/>
        <rFont val="Times New Roman"/>
        <family val="1"/>
      </rPr>
      <t xml:space="preserve"> 00 0000 150</t>
    </r>
  </si>
  <si>
    <t xml:space="preserve"> Дотации бюджетам бюджетной системы Российской Федерации</t>
  </si>
  <si>
    <r>
      <t xml:space="preserve">892 2 02 </t>
    </r>
    <r>
      <rPr>
        <b/>
        <sz val="8"/>
        <rFont val="Times New Roman"/>
        <family val="1"/>
      </rPr>
      <t>15001</t>
    </r>
    <r>
      <rPr>
        <sz val="8"/>
        <rFont val="Times New Roman"/>
        <family val="1"/>
      </rPr>
      <t xml:space="preserve"> 04 0000 150</t>
    </r>
  </si>
  <si>
    <t>Дотации бюджетам городских округов на выравнивание бюджетной обеспеченности</t>
  </si>
  <si>
    <r>
      <t xml:space="preserve">892 2 02 </t>
    </r>
    <r>
      <rPr>
        <b/>
        <sz val="8"/>
        <rFont val="Times New Roman"/>
        <family val="1"/>
      </rPr>
      <t>15002</t>
    </r>
    <r>
      <rPr>
        <sz val="8"/>
        <rFont val="Times New Roman"/>
        <family val="1"/>
      </rPr>
      <t xml:space="preserve"> 04 0000 150</t>
    </r>
  </si>
  <si>
    <t>Дотации бюджетам городских округов на поддержку мер по обеспечению сбалансированности бюджетов</t>
  </si>
  <si>
    <r>
      <t xml:space="preserve">000 2 02 </t>
    </r>
    <r>
      <rPr>
        <b/>
        <sz val="8"/>
        <rFont val="Times New Roman"/>
        <family val="1"/>
      </rPr>
      <t>20000</t>
    </r>
    <r>
      <rPr>
        <sz val="8"/>
        <rFont val="Times New Roman"/>
        <family val="1"/>
      </rPr>
      <t xml:space="preserve"> 00 0000 150</t>
    </r>
  </si>
  <si>
    <t xml:space="preserve"> Субсидии  (всего)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</si>
  <si>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20077</t>
    </r>
    <r>
      <rPr>
        <sz val="8"/>
        <rFont val="Times New Roman"/>
        <family val="1"/>
      </rPr>
      <t xml:space="preserve"> 04 0000 150</t>
    </r>
  </si>
  <si>
    <t>На софинансирование капитальных вложений в объекты муниципальной собственности</t>
  </si>
  <si>
    <t>в том числе:</t>
  </si>
  <si>
    <t xml:space="preserve"> - на строительство объектов дорожной инфраструктуры в целях повышения безопасности дорожного движения</t>
  </si>
  <si>
    <r>
      <t xml:space="preserve"> - на строительство (реконструкцию) дорог     (</t>
    </r>
    <r>
      <rPr>
        <b/>
        <sz val="7"/>
        <rFont val="Times New Roman"/>
        <family val="1"/>
      </rPr>
      <t>ДКЛ 7203</t>
    </r>
    <r>
      <rPr>
        <sz val="8"/>
        <rFont val="Times New Roman"/>
        <family val="1"/>
      </rPr>
      <t>)- реконструкция моста через реку Зуша по ул.К.Маркса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</si>
  <si>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20216</t>
    </r>
    <r>
      <rPr>
        <sz val="8"/>
        <rFont val="Times New Roman"/>
        <family val="1"/>
      </rPr>
      <t xml:space="preserve"> 04 0000 150</t>
    </r>
  </si>
  <si>
    <r>
      <t>На осуществление дорожной деятельности</t>
    </r>
    <r>
      <rPr>
        <sz val="8"/>
        <rFont val="Times New Roman"/>
        <family val="1"/>
      </rPr>
      <t xml:space="preserve"> в отношении автомобильных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населённых пунктов</t>
    </r>
  </si>
  <si>
    <r>
      <t xml:space="preserve"> - на ремонт автомобильных дорог общего пользования местного значения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7201</t>
    </r>
    <r>
      <rPr>
        <sz val="7"/>
        <rFont val="Times New Roman"/>
        <family val="1"/>
      </rPr>
      <t>)</t>
    </r>
  </si>
  <si>
    <r>
      <t xml:space="preserve"> - на содержание автомобильных дорог общего пользования местного значения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7204</t>
    </r>
    <r>
      <rPr>
        <sz val="7"/>
        <rFont val="Times New Roman"/>
        <family val="1"/>
      </rPr>
      <t>)</t>
    </r>
  </si>
  <si>
    <r>
      <t xml:space="preserve"> - на ремонт проездов к дворовым территориям многоквартирных домов и дворовых территорий многоквартирных домов </t>
    </r>
    <r>
      <rPr>
        <b/>
        <sz val="7"/>
        <rFont val="Times New Roman"/>
        <family val="1"/>
      </rPr>
      <t>(ДКЛ 7301)</t>
    </r>
  </si>
  <si>
    <r>
      <t xml:space="preserve"> - на устройство (монтаж) недостающих средств организации и регулирования дорожного движения, в том числе светофорных объектов, на пересечении автомобильных дорог с автомобильными и железными дорогами, а также в местах пешеходных переходов в одном уровне  </t>
    </r>
    <r>
      <rPr>
        <b/>
        <sz val="7"/>
        <rFont val="Times New Roman"/>
        <family val="1"/>
      </rPr>
      <t>(ДКЛ 7304)</t>
    </r>
  </si>
  <si>
    <r>
      <t xml:space="preserve">   - на благоустройство дворовых территорий по программе "Формирование современной городской среды"    (</t>
    </r>
    <r>
      <rPr>
        <b/>
        <sz val="7"/>
        <rFont val="Times New Roman"/>
        <family val="1"/>
      </rPr>
      <t>дкл 7305</t>
    </r>
    <r>
      <rPr>
        <sz val="8"/>
        <rFont val="Times New Roman"/>
        <family val="1"/>
      </rPr>
      <t>)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</si>
  <si>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25027</t>
    </r>
    <r>
      <rPr>
        <sz val="8"/>
        <rFont val="Times New Roman"/>
        <family val="1"/>
      </rPr>
      <t xml:space="preserve"> 04 0000 150</t>
    </r>
  </si>
  <si>
    <t>На реализацию государственной программы Российской Федерации "Доступная среда" на 2011-2020 годы</t>
  </si>
  <si>
    <r>
      <t xml:space="preserve"> - за счёт федеральных и областных средств  </t>
    </r>
    <r>
      <rPr>
        <sz val="7"/>
        <rFont val="Times New Roman"/>
        <family val="1"/>
      </rPr>
      <t xml:space="preserve"> (</t>
    </r>
    <r>
      <rPr>
        <b/>
        <sz val="7"/>
        <rFont val="Times New Roman"/>
        <family val="1"/>
      </rPr>
      <t>дкл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18-443</t>
    </r>
    <r>
      <rPr>
        <sz val="7"/>
        <rFont val="Times New Roman"/>
        <family val="1"/>
      </rPr>
      <t>)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</si>
  <si>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25467</t>
    </r>
    <r>
      <rPr>
        <sz val="8"/>
        <rFont val="Times New Roman"/>
        <family val="1"/>
      </rPr>
      <t xml:space="preserve"> 04 0000 150</t>
    </r>
  </si>
  <si>
    <t>На обеспечение развития и укрепления материально-технической базы домов культуры в населённых пунктах с числом жителей до 50 тыс  человек</t>
  </si>
  <si>
    <r>
      <t xml:space="preserve"> - за счёт федеральных и областных средств  </t>
    </r>
    <r>
      <rPr>
        <sz val="7"/>
        <rFont val="Times New Roman"/>
        <family val="1"/>
      </rPr>
      <t xml:space="preserve"> (</t>
    </r>
    <r>
      <rPr>
        <b/>
        <sz val="7"/>
        <rFont val="Times New Roman"/>
        <family val="1"/>
      </rPr>
      <t>дкл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19-Б98</t>
    </r>
    <r>
      <rPr>
        <sz val="7"/>
        <rFont val="Times New Roman"/>
        <family val="1"/>
      </rPr>
      <t>)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</si>
  <si>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25497</t>
    </r>
    <r>
      <rPr>
        <sz val="8"/>
        <rFont val="Times New Roman"/>
        <family val="1"/>
      </rPr>
      <t xml:space="preserve"> 04 0000 150</t>
    </r>
  </si>
  <si>
    <t>На реализацию мероприятий по обеспечению жильём молодых семей</t>
  </si>
  <si>
    <r>
      <t xml:space="preserve"> - за счёт федеральных и областных средств       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19-Д40</t>
    </r>
    <r>
      <rPr>
        <sz val="7"/>
        <rFont val="Times New Roman"/>
        <family val="1"/>
      </rPr>
      <t>)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</si>
  <si>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25519</t>
    </r>
    <r>
      <rPr>
        <sz val="8"/>
        <rFont val="Times New Roman"/>
        <family val="1"/>
      </rPr>
      <t xml:space="preserve"> 04 0000 150</t>
    </r>
  </si>
  <si>
    <r>
      <t>На поддержку отрасли культуры</t>
    </r>
    <r>
      <rPr>
        <sz val="8"/>
        <rFont val="Times New Roman"/>
        <family val="1"/>
      </rPr>
      <t xml:space="preserve"> (Оснащение образовательных учреждений в сфере культуры (детских школ искусств по видам искуссв и училищ) музыкальными инструментами,оборудованием и учебными материалами)</t>
    </r>
  </si>
  <si>
    <r>
      <t xml:space="preserve"> - за счёт федеральных и областных средств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дкл19-Е13-00003</t>
    </r>
    <r>
      <rPr>
        <sz val="7"/>
        <rFont val="Times New Roman"/>
        <family val="1"/>
      </rPr>
      <t>)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</si>
  <si>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25555</t>
    </r>
    <r>
      <rPr>
        <sz val="8"/>
        <rFont val="Times New Roman"/>
        <family val="1"/>
      </rPr>
      <t xml:space="preserve"> 04 0000 150</t>
    </r>
  </si>
  <si>
    <t xml:space="preserve">На поддержку государственных программы субъектов Российской Федерации и муниципальных программ формирования современной городской среды            </t>
  </si>
  <si>
    <r>
      <t xml:space="preserve"> </t>
    </r>
    <r>
      <rPr>
        <b/>
        <sz val="8"/>
        <rFont val="Times New Roman"/>
        <family val="1"/>
      </rPr>
      <t>1)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благоустройство дворовых территорий</t>
    </r>
  </si>
  <si>
    <r>
      <t xml:space="preserve"> - за счёт федеральных и областных средств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18-992</t>
    </r>
    <r>
      <rPr>
        <sz val="7"/>
        <rFont val="Times New Roman"/>
        <family val="1"/>
      </rPr>
      <t>)</t>
    </r>
  </si>
  <si>
    <r>
      <t xml:space="preserve"> - за счёт федеральных и областных средств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дкл19-Г86</t>
    </r>
    <r>
      <rPr>
        <sz val="7"/>
        <rFont val="Times New Roman"/>
        <family val="1"/>
      </rPr>
      <t>)</t>
    </r>
  </si>
  <si>
    <r>
      <t xml:space="preserve"> </t>
    </r>
    <r>
      <rPr>
        <b/>
        <sz val="8"/>
        <rFont val="Times New Roman"/>
        <family val="1"/>
      </rPr>
      <t>2)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благоустройство общественных территорий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</si>
  <si>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25560</t>
    </r>
    <r>
      <rPr>
        <sz val="8"/>
        <rFont val="Times New Roman"/>
        <family val="1"/>
      </rPr>
      <t xml:space="preserve"> 04 0000 150</t>
    </r>
  </si>
  <si>
    <t xml:space="preserve">На поддержку обустройства мест массового отдыха населения (городских парков) </t>
  </si>
  <si>
    <r>
      <t xml:space="preserve"> - за счёт федеральных и областных средств     (</t>
    </r>
    <r>
      <rPr>
        <b/>
        <sz val="7"/>
        <rFont val="Times New Roman"/>
        <family val="1"/>
      </rPr>
      <t>дкл 18-А38</t>
    </r>
    <r>
      <rPr>
        <sz val="8"/>
        <rFont val="Times New Roman"/>
        <family val="1"/>
      </rPr>
      <t>)</t>
    </r>
  </si>
  <si>
    <r>
      <t xml:space="preserve">892 2 02 </t>
    </r>
    <r>
      <rPr>
        <b/>
        <sz val="8"/>
        <rFont val="Times New Roman"/>
        <family val="1"/>
      </rPr>
      <t>29999</t>
    </r>
    <r>
      <rPr>
        <sz val="8"/>
        <rFont val="Times New Roman"/>
        <family val="1"/>
      </rPr>
      <t xml:space="preserve"> 04 0000 150</t>
    </r>
  </si>
  <si>
    <r>
      <t xml:space="preserve"> Прочие субсидии</t>
    </r>
    <r>
      <rPr>
        <b/>
        <i/>
        <sz val="9"/>
        <rFont val="Times New Roman"/>
        <family val="1"/>
      </rPr>
      <t xml:space="preserve"> бюджетам городских округов</t>
    </r>
  </si>
  <si>
    <t>1) на питание учащихся (50% затрат)</t>
  </si>
  <si>
    <t>2) на организацию оздоровительной компании детей</t>
  </si>
  <si>
    <t xml:space="preserve"> 3) на реализацию государственной программы Орловской области "Развитие культуры и искусства, туризма, архивного дела, сохранение и реконструкция военно-мемориальных объектов в Орловской области "</t>
  </si>
  <si>
    <t>4) на реализацию мероприятий в рамках проекта "Народный бюджет" в Орловской области   (всего)</t>
  </si>
  <si>
    <t xml:space="preserve">в т.ч.: 4.1) на ремонт асфальтового покрытия
             внутришкольной территории (школа № 7) </t>
  </si>
  <si>
    <t xml:space="preserve">          4.2) на ремонт кровли  МБУ "Мценский дворец
          культуры"</t>
  </si>
  <si>
    <t xml:space="preserve">          4.3) на ремонт спортивного зала МБУ "Мценский
          дворец культуры"</t>
  </si>
  <si>
    <t>5) на финансовое обеспечение дорожной деятельности   (всего)</t>
  </si>
  <si>
    <r>
      <t xml:space="preserve">в т.ч.:  5.1) строительство (реконструкция) дорог   - за счёт федеральных средств      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18-А37-000Т4</t>
    </r>
    <r>
      <rPr>
        <sz val="7"/>
        <rFont val="Times New Roman"/>
        <family val="1"/>
      </rPr>
      <t>)</t>
    </r>
  </si>
  <si>
    <t xml:space="preserve">5.2) строительство (реконструкция) дорог  - за счёт областных средств      </t>
  </si>
  <si>
    <t xml:space="preserve">6) на реализ.мероприятий межвед.инвестиц.программы "Развитие и укрепление социальной и инженерной инфраструктуры Орловской области"   </t>
  </si>
  <si>
    <r>
      <t xml:space="preserve">000 2 02 </t>
    </r>
    <r>
      <rPr>
        <b/>
        <sz val="8"/>
        <rFont val="Times New Roman"/>
        <family val="1"/>
      </rPr>
      <t>30000</t>
    </r>
    <r>
      <rPr>
        <sz val="8"/>
        <rFont val="Times New Roman"/>
        <family val="1"/>
      </rPr>
      <t xml:space="preserve"> 00 0000 150</t>
    </r>
  </si>
  <si>
    <t xml:space="preserve"> Субвенции  (всего)</t>
  </si>
  <si>
    <r>
      <t xml:space="preserve">892 2 02 </t>
    </r>
    <r>
      <rPr>
        <b/>
        <sz val="8"/>
        <rFont val="Times New Roman"/>
        <family val="1"/>
      </rPr>
      <t>30021</t>
    </r>
    <r>
      <rPr>
        <sz val="8"/>
        <rFont val="Times New Roman"/>
        <family val="1"/>
      </rPr>
      <t xml:space="preserve"> 04 0000 150</t>
    </r>
  </si>
  <si>
    <t xml:space="preserve">Ежемесячное денежное вознаграждение за классное руководство      </t>
  </si>
  <si>
    <r>
      <t xml:space="preserve">892 2 02 </t>
    </r>
    <r>
      <rPr>
        <b/>
        <sz val="8"/>
        <rFont val="Times New Roman"/>
        <family val="1"/>
      </rPr>
      <t>30024</t>
    </r>
    <r>
      <rPr>
        <sz val="8"/>
        <rFont val="Times New Roman"/>
        <family val="1"/>
      </rPr>
      <t xml:space="preserve"> 04 0000 150</t>
    </r>
  </si>
  <si>
    <t xml:space="preserve">На выполнение передаваемых полномочий субъектов  </t>
  </si>
  <si>
    <t xml:space="preserve"> - Административная комиссия</t>
  </si>
  <si>
    <t xml:space="preserve"> - Комиссия по делам несовершеннолетних</t>
  </si>
  <si>
    <t xml:space="preserve"> - Полномочия в сфере трудовых отношений</t>
  </si>
  <si>
    <t xml:space="preserve"> - Отдел опеки и попечительства</t>
  </si>
  <si>
    <t>На обеспечение бесплатного проезда детям из числа детей-сирот и детей, оставшихся без попечения родителей и лицам из  их числа</t>
  </si>
  <si>
    <t>На обеспечение единовременной выплаты на ремонт жилых помещений, закреплённых на правах собственности за детьми-сиротами и детьми, оставшимися без попечения родителей</t>
  </si>
  <si>
    <r>
      <t xml:space="preserve">892 2 02 </t>
    </r>
    <r>
      <rPr>
        <b/>
        <sz val="8"/>
        <rFont val="Times New Roman"/>
        <family val="1"/>
      </rPr>
      <t>30027</t>
    </r>
    <r>
      <rPr>
        <sz val="8"/>
        <rFont val="Times New Roman"/>
        <family val="1"/>
      </rPr>
      <t xml:space="preserve"> 04 0000 150</t>
    </r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</si>
  <si>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</si>
  <si>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r>
      <t xml:space="preserve">892 2 02 </t>
    </r>
    <r>
      <rPr>
        <b/>
        <sz val="8"/>
        <rFont val="Times New Roman"/>
        <family val="1"/>
      </rPr>
      <t>30029</t>
    </r>
    <r>
      <rPr>
        <sz val="8"/>
        <rFont val="Times New Roman"/>
        <family val="1"/>
      </rPr>
      <t xml:space="preserve"> 04 0000 150</t>
    </r>
  </si>
  <si>
    <r>
      <t xml:space="preserve">На компенсацию части платы, взимаемой с родителей (законных представителей) за присмотр и уход за детьми, </t>
    </r>
    <r>
      <rPr>
        <sz val="8"/>
        <rFont val="Times New Roman"/>
        <family val="1"/>
      </rPr>
      <t>посещающими образовательные организации, реализующие образовательные программы дошкольного образования</t>
    </r>
  </si>
  <si>
    <r>
      <t xml:space="preserve">892 2 02 </t>
    </r>
    <r>
      <rPr>
        <b/>
        <sz val="8"/>
        <rFont val="Times New Roman"/>
        <family val="1"/>
      </rPr>
      <t>35082</t>
    </r>
    <r>
      <rPr>
        <sz val="8"/>
        <rFont val="Times New Roman"/>
        <family val="1"/>
      </rPr>
      <t xml:space="preserve"> 04 0000 150</t>
    </r>
  </si>
  <si>
    <t xml:space="preserve"> На предоставление 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</si>
  <si>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r>
      <t xml:space="preserve"> - за счёт федеральных и областных средств  (</t>
    </r>
    <r>
      <rPr>
        <b/>
        <sz val="7"/>
        <rFont val="Times New Roman"/>
        <family val="1"/>
      </rPr>
      <t>дкл 19-780</t>
    </r>
    <r>
      <rPr>
        <sz val="8"/>
        <rFont val="Times New Roman"/>
        <family val="1"/>
      </rPr>
      <t>)</t>
    </r>
  </si>
  <si>
    <t xml:space="preserve"> - за счёт областных средств</t>
  </si>
  <si>
    <r>
      <t xml:space="preserve">892 2 02 </t>
    </r>
    <r>
      <rPr>
        <b/>
        <sz val="8"/>
        <rFont val="Times New Roman"/>
        <family val="1"/>
      </rPr>
      <t>35120</t>
    </r>
    <r>
      <rPr>
        <sz val="8"/>
        <rFont val="Times New Roman"/>
        <family val="1"/>
      </rPr>
      <t xml:space="preserve"> 04 0000 150</t>
    </r>
  </si>
  <si>
    <t>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</si>
  <si>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892 2 02 </t>
    </r>
    <r>
      <rPr>
        <b/>
        <sz val="8"/>
        <rFont val="Times New Roman"/>
        <family val="1"/>
      </rPr>
      <t>35134</t>
    </r>
    <r>
      <rPr>
        <sz val="8"/>
        <rFont val="Times New Roman"/>
        <family val="1"/>
      </rPr>
      <t xml:space="preserve"> 04 0000 150</t>
    </r>
  </si>
  <si>
    <t>На обеспечение жильём отдельных категорий граждан, установленных Федеральныи законом от 12.01.1995г №5-ФЗ "О ветеранах", в соответствии с Указом Президента РФ от 07.05.2008 г №714 "Об обеспечении жильем ветеранов Великой Отечественной войны 1941-1945 годов"</t>
  </si>
  <si>
    <r>
      <t xml:space="preserve"> - за счёт федеральных средств     (</t>
    </r>
    <r>
      <rPr>
        <b/>
        <sz val="8"/>
        <rFont val="Times New Roman"/>
        <family val="1"/>
      </rPr>
      <t>дкл 201</t>
    </r>
    <r>
      <rPr>
        <sz val="8"/>
        <rFont val="Times New Roman"/>
        <family val="1"/>
      </rPr>
      <t>)</t>
    </r>
  </si>
  <si>
    <r>
      <t xml:space="preserve">892 2 02 </t>
    </r>
    <r>
      <rPr>
        <b/>
        <sz val="8"/>
        <rFont val="Times New Roman"/>
        <family val="1"/>
      </rPr>
      <t>35135</t>
    </r>
    <r>
      <rPr>
        <sz val="8"/>
        <rFont val="Times New Roman"/>
        <family val="1"/>
      </rPr>
      <t xml:space="preserve"> 04 0000 150</t>
    </r>
  </si>
  <si>
    <t xml:space="preserve">На обеспечение жильём отдельных категорий граждан, установленных Фед. законами от 12.01.1995г №5-ФЗ "О ветеранах" и от 24.11.1995г №181-ФЗ "О социальной защите инвалидов в Российской Федерации" </t>
  </si>
  <si>
    <r>
      <t xml:space="preserve">892 2 02 </t>
    </r>
    <r>
      <rPr>
        <b/>
        <sz val="8"/>
        <rFont val="Times New Roman"/>
        <family val="1"/>
      </rPr>
      <t>35260</t>
    </r>
    <r>
      <rPr>
        <sz val="8"/>
        <rFont val="Times New Roman"/>
        <family val="1"/>
      </rPr>
      <t xml:space="preserve"> 04 0000 150</t>
    </r>
  </si>
  <si>
    <r>
      <t xml:space="preserve">На выплату единовременного пособия при всех формах устройства детей, лишённых родительского попечения, в семью 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</t>
    </r>
    <r>
      <rPr>
        <b/>
        <sz val="7"/>
        <rFont val="Times New Roman"/>
        <family val="1"/>
      </rPr>
      <t>ДКЛ 19-206</t>
    </r>
    <r>
      <rPr>
        <b/>
        <sz val="8"/>
        <rFont val="Times New Roman"/>
        <family val="1"/>
      </rPr>
      <t>)</t>
    </r>
  </si>
  <si>
    <r>
      <t xml:space="preserve">892 2 02 </t>
    </r>
    <r>
      <rPr>
        <b/>
        <sz val="8"/>
        <rFont val="Times New Roman"/>
        <family val="1"/>
      </rPr>
      <t>39999</t>
    </r>
    <r>
      <rPr>
        <sz val="8"/>
        <rFont val="Times New Roman"/>
        <family val="1"/>
      </rPr>
      <t xml:space="preserve"> 04 0000 150</t>
    </r>
  </si>
  <si>
    <r>
      <t>Прочие субвенции</t>
    </r>
    <r>
      <rPr>
        <i/>
        <sz val="9"/>
        <rFont val="Times New Roman"/>
        <family val="1"/>
      </rPr>
      <t xml:space="preserve"> бюджетам городских округов  </t>
    </r>
  </si>
  <si>
    <t xml:space="preserve">Обеспечение образовательного процесса </t>
  </si>
  <si>
    <t>в т.числе:  - на оплату труда с начислениями</t>
  </si>
  <si>
    <t xml:space="preserve">                  - на учебные расходы</t>
  </si>
  <si>
    <t>На выплату единовременного пособия гражданам усыновившим детей-сирот и детей, оставшихся без попечения родителей
 (Закон Орловской обл  от 12.11.2008г № 832-ОЗ)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</si>
  <si>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40000</t>
    </r>
    <r>
      <rPr>
        <sz val="8"/>
        <rFont val="Times New Roman"/>
        <family val="1"/>
      </rPr>
      <t xml:space="preserve"> 00 0000 150</t>
    </r>
  </si>
  <si>
    <t>Иные межбюджетные трансферты (всего)</t>
  </si>
  <si>
    <r>
      <t xml:space="preserve">000 2 02 </t>
    </r>
    <r>
      <rPr>
        <b/>
        <sz val="8"/>
        <rFont val="Times New Roman"/>
        <family val="1"/>
      </rPr>
      <t>45144</t>
    </r>
    <r>
      <rPr>
        <sz val="8"/>
        <rFont val="Times New Roman"/>
        <family val="1"/>
      </rPr>
      <t xml:space="preserve"> 04 0000 151</t>
    </r>
  </si>
  <si>
    <t xml:space="preserve"> Межбюджетные трансферты, передаваемые бюджетам городских округов на комплектование книжных фондов библиотек муниципальных образований</t>
  </si>
  <si>
    <r>
      <t xml:space="preserve">000 2 02 </t>
    </r>
    <r>
      <rPr>
        <b/>
        <sz val="8"/>
        <rFont val="Times New Roman"/>
        <family val="1"/>
      </rPr>
      <t>45146</t>
    </r>
    <r>
      <rPr>
        <sz val="8"/>
        <rFont val="Times New Roman"/>
        <family val="1"/>
      </rPr>
      <t xml:space="preserve"> 04 0000 151</t>
    </r>
  </si>
  <si>
    <r>
      <t xml:space="preserve"> Межбюджетные трансферты, передаваемые бюджетам городских округов на подключение общедоступных библиотек Российской Федерации к сети </t>
    </r>
    <r>
      <rPr>
        <sz val="8"/>
        <color indexed="10"/>
        <rFont val="Times New Roman"/>
        <family val="1"/>
      </rPr>
      <t>"Интернет"</t>
    </r>
    <r>
      <rPr>
        <sz val="8"/>
        <rFont val="Times New Roman"/>
        <family val="1"/>
      </rPr>
      <t xml:space="preserve"> и развитие системы библиотечного дела с учётом задачи расширения информационных технологий и оцифровки</t>
    </r>
  </si>
  <si>
    <r>
      <t xml:space="preserve">892 2 02 </t>
    </r>
    <r>
      <rPr>
        <b/>
        <sz val="8"/>
        <color indexed="10"/>
        <rFont val="Times New Roman"/>
        <family val="1"/>
      </rPr>
      <t>45390</t>
    </r>
    <r>
      <rPr>
        <sz val="8"/>
        <rFont val="Times New Roman"/>
        <family val="1"/>
      </rPr>
      <t xml:space="preserve"> 04 0000 150</t>
    </r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</si>
  <si>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</si>
  <si>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r>
      <t xml:space="preserve">000 2 02 </t>
    </r>
    <r>
      <rPr>
        <b/>
        <sz val="8"/>
        <rFont val="Times New Roman"/>
        <family val="1"/>
      </rPr>
      <t>49999</t>
    </r>
    <r>
      <rPr>
        <sz val="8"/>
        <rFont val="Times New Roman"/>
        <family val="1"/>
      </rPr>
      <t xml:space="preserve"> 00 0000 150</t>
    </r>
  </si>
  <si>
    <t xml:space="preserve"> Прочие межбюджетные трансферты, передаваемые бюджетам </t>
  </si>
  <si>
    <r>
      <t xml:space="preserve">000 2 02 </t>
    </r>
    <r>
      <rPr>
        <b/>
        <sz val="8"/>
        <rFont val="Times New Roman"/>
        <family val="1"/>
      </rPr>
      <t>49999</t>
    </r>
    <r>
      <rPr>
        <sz val="8"/>
        <rFont val="Times New Roman"/>
        <family val="1"/>
      </rPr>
      <t xml:space="preserve"> 04 0000 150</t>
    </r>
  </si>
  <si>
    <t xml:space="preserve"> Прочие межбюджетные трансферты, передаваемые бюджетам городских округов </t>
  </si>
  <si>
    <t xml:space="preserve"> - На наказы избирателей</t>
  </si>
  <si>
    <r>
      <t xml:space="preserve">  -</t>
    </r>
    <r>
      <rPr>
        <sz val="9"/>
        <rFont val="Times New Roman"/>
        <family val="1"/>
      </rPr>
      <t xml:space="preserve"> Из резервного фонда Правительства Орловской обл.</t>
    </r>
    <r>
      <rPr>
        <sz val="8"/>
        <rFont val="Times New Roman"/>
        <family val="1"/>
      </rPr>
      <t xml:space="preserve"> (всего)</t>
    </r>
  </si>
  <si>
    <t xml:space="preserve"> - Грант в целях поощрения достижения наилучших показателей деятельности органов местного самоуправления</t>
  </si>
  <si>
    <t xml:space="preserve"> - На стимулирование по результатам оценки качества управления муниципальными финансами и соблюдения требований бюджетного и налогового законодательства</t>
  </si>
  <si>
    <t xml:space="preserve"> - Премия победителю областного смотра-конкурса "Лучшее муниципальное образование Орловской области в сфере охраны труда"</t>
  </si>
  <si>
    <t>000 2 07 00000 00 0000 000</t>
  </si>
  <si>
    <t>ПРОЧИЕ БЕЗВОЗМЕЗДНЫЕ ПОСТУПЛЕНИЯ</t>
  </si>
  <si>
    <r>
      <t xml:space="preserve">000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04 0000 150</t>
    </r>
  </si>
  <si>
    <t xml:space="preserve"> Прочие безвозмездные поступления в бюджеты городских округов</t>
  </si>
  <si>
    <r>
      <t xml:space="preserve">892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04010</t>
    </r>
    <r>
      <rPr>
        <sz val="8"/>
        <rFont val="Times New Roman"/>
        <family val="1"/>
      </rPr>
      <t xml:space="preserve"> 04 0000 150</t>
    </r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</si>
  <si>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</si>
  <si>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r>
      <t xml:space="preserve">892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04050</t>
    </r>
    <r>
      <rPr>
        <sz val="8"/>
        <rFont val="Times New Roman"/>
        <family val="1"/>
      </rPr>
      <t xml:space="preserve"> 04 0000 150</t>
    </r>
  </si>
  <si>
    <t>1) Добровольные пожертвования, в рамках проекта "Народный бюджет" в Орловской области (всего)</t>
  </si>
  <si>
    <t xml:space="preserve">в т.ч.: 1.1) на ремонт асфальтового покрытия
             внутришкольной территории (школа № 7) </t>
  </si>
  <si>
    <t xml:space="preserve">           1.2) на ремонт кровли  МБУ "Мценский дворец
           культуры"</t>
  </si>
  <si>
    <t xml:space="preserve">           1.3) на ремонт спортивного зала МБУ "Мценский
            дворец культуры"</t>
  </si>
  <si>
    <t>2) Иные безвозмездные поступления</t>
  </si>
  <si>
    <r>
      <t xml:space="preserve">000 </t>
    </r>
    <r>
      <rPr>
        <b/>
        <sz val="8"/>
        <rFont val="Times New Roman"/>
        <family val="1"/>
      </rPr>
      <t>2 19 00000 04</t>
    </r>
    <r>
      <rPr>
        <sz val="8"/>
        <rFont val="Times New Roman"/>
        <family val="1"/>
      </rPr>
      <t xml:space="preserve"> 0000 000</t>
    </r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</si>
  <si>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</si>
  <si>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r>
      <t xml:space="preserve">892 </t>
    </r>
    <r>
      <rPr>
        <b/>
        <sz val="8"/>
        <rFont val="Times New Roman"/>
        <family val="1"/>
      </rPr>
      <t>2 19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60010</t>
    </r>
    <r>
      <rPr>
        <sz val="8"/>
        <rFont val="Times New Roman"/>
        <family val="1"/>
      </rPr>
      <t xml:space="preserve"> 04 0000 150</t>
    </r>
  </si>
  <si>
    <t>Возврат прочих остатков субсидий, субвенций и иных межбюджетных трансфертов, имеющих целевое назначение, прошлых лет из  бюджетов городских округов</t>
  </si>
  <si>
    <t>000 0 00 00000 00 0000 000</t>
  </si>
  <si>
    <t xml:space="preserve">ВСЕГО ДОХОДОВ </t>
  </si>
  <si>
    <t>Справочно</t>
  </si>
  <si>
    <t>Из общей суммы доходов:</t>
  </si>
  <si>
    <t xml:space="preserve"> - На выполнение обязательств городского округа</t>
  </si>
  <si>
    <t xml:space="preserve">                    Удельный вес (в общем объёме доходов)</t>
  </si>
  <si>
    <t xml:space="preserve"> - На выполнение областных и федеральных полномочий</t>
  </si>
  <si>
    <t>Расходы</t>
  </si>
  <si>
    <t>Код</t>
  </si>
  <si>
    <t>Наименование показателя</t>
  </si>
  <si>
    <t xml:space="preserve">целевая статья </t>
  </si>
  <si>
    <t>01 00</t>
  </si>
  <si>
    <t>Общегосударственные вопросы</t>
  </si>
  <si>
    <t>00 0 00 00000</t>
  </si>
  <si>
    <t>Удельный вес (%)</t>
  </si>
  <si>
    <t xml:space="preserve"> - за счёт собственных средств</t>
  </si>
  <si>
    <t xml:space="preserve"> - за счёт федеральных и областных средств </t>
  </si>
  <si>
    <t>01 02</t>
  </si>
  <si>
    <t>Глава города</t>
  </si>
  <si>
    <t>БП 0 00 74010</t>
  </si>
  <si>
    <t>01 03</t>
  </si>
  <si>
    <t>Мценский городской Совет народных депутатов</t>
  </si>
  <si>
    <t>в т.ч</t>
  </si>
  <si>
    <t>Совет (аппарат)</t>
  </si>
  <si>
    <t>БП 0 00 74020</t>
  </si>
  <si>
    <t>Председатель горсовета</t>
  </si>
  <si>
    <t>БП 0 00 74030</t>
  </si>
  <si>
    <t>Депутаты горсовета</t>
  </si>
  <si>
    <t>БП 0 00 74040</t>
  </si>
  <si>
    <t>01 04</t>
  </si>
  <si>
    <t>Администрация города  (аппарат)</t>
  </si>
  <si>
    <t>БП 0 00 74050</t>
  </si>
  <si>
    <t>01 05</t>
  </si>
  <si>
    <t>Судебная система (составление (изменение) списков кандидатов в присяжные заседатели)</t>
  </si>
  <si>
    <t>БП 0 00 51200</t>
  </si>
  <si>
    <t>01 06</t>
  </si>
  <si>
    <t xml:space="preserve">Финансовые органы и органы финансового (финансово - бюджетного) надзора                                                           </t>
  </si>
  <si>
    <t>Финансовое управление администрации города</t>
  </si>
  <si>
    <t>БП 0 00 74070</t>
  </si>
  <si>
    <t>Контрольно-счётная палата</t>
  </si>
  <si>
    <t>БП 0 00 74080</t>
  </si>
  <si>
    <t>01 07</t>
  </si>
  <si>
    <t>Выборы</t>
  </si>
  <si>
    <t>Выборы депутатов горсовета</t>
  </si>
  <si>
    <t>БП 0 00 74090</t>
  </si>
  <si>
    <t>Выборы главы города</t>
  </si>
  <si>
    <t>01 11</t>
  </si>
  <si>
    <t>Резервные фонды местных администраций</t>
  </si>
  <si>
    <t>БП 0 00 74110</t>
  </si>
  <si>
    <t>01 13</t>
  </si>
  <si>
    <t>Другие общегосударственные вопросы (всего)</t>
  </si>
  <si>
    <t>Управление по муниципальному имуществу города</t>
  </si>
  <si>
    <t>БП 0 00 74120</t>
  </si>
  <si>
    <t>Административная комиссия</t>
  </si>
  <si>
    <t>БП 0 00 71580</t>
  </si>
  <si>
    <t>Комиссия по делам несовершеннолетних</t>
  </si>
  <si>
    <t>БП 0 00 71590</t>
  </si>
  <si>
    <t>Полномочия в сфере трудовых отношений</t>
  </si>
  <si>
    <t>БП 0 00 71610</t>
  </si>
  <si>
    <t>Итого:(по переданным полномочиям)</t>
  </si>
  <si>
    <t>БП 0 00 71000</t>
  </si>
  <si>
    <t xml:space="preserve">Прочие расходы (Приложение 1)  </t>
  </si>
  <si>
    <t>БП 0 00 74130</t>
  </si>
  <si>
    <t xml:space="preserve">Оценка недвижимости, признание прав и регулирование отношений по гос. и муниципальной собственности </t>
  </si>
  <si>
    <t>БП 0 00 74140</t>
  </si>
  <si>
    <t>Программа "О поддержке социально ориентированных некоммерческих организаций в городе Мценске на 2016-2020 годы"</t>
  </si>
  <si>
    <t>П3 0 00 74220</t>
  </si>
  <si>
    <t>Грант в целях поощрения достижения наилучших показателей деятельности органов местного самоуправления</t>
  </si>
  <si>
    <t>БП 0 01 71490</t>
  </si>
  <si>
    <t>На стимулирование по результатам оценки качества управления муниципальными финансами и соблюдения требований бюджетного и налогового законодательства</t>
  </si>
  <si>
    <t>БП 0 00 71490</t>
  </si>
  <si>
    <t>Премия победителю областного смотра-конкурса "Лучшее муниципальное образование Орловской области в сфере охраны труда"</t>
  </si>
  <si>
    <t>БП 0 00 72040</t>
  </si>
  <si>
    <t>03 00</t>
  </si>
  <si>
    <t>Национальная безопасность и правоохранительная деятельность</t>
  </si>
  <si>
    <t xml:space="preserve">00 0 00 00000 </t>
  </si>
  <si>
    <t>03 09</t>
  </si>
  <si>
    <t xml:space="preserve">Защита населения и территории от чрезвычайных ситуаций природного и техногенного характера, гражданская оборона  (всего) </t>
  </si>
  <si>
    <t>Муниципальное казённое учреждение "ЕДДС города Мценска"</t>
  </si>
  <si>
    <t>БП 0 01 74610</t>
  </si>
  <si>
    <t>03 14</t>
  </si>
  <si>
    <t xml:space="preserve">Другие вопросы в области национальной безопасности и правоохранительной деятельности   (всего) </t>
  </si>
  <si>
    <t xml:space="preserve">Муниципальная программа "Профилактика правонарушений в городе Мценске на 2017-2019 годы" </t>
  </si>
  <si>
    <t>ПА 0 00 74230</t>
  </si>
  <si>
    <t>Муниципальная программа "Укрепление межнационального и межконфессионального согласия, профилактика межнациональных (меж этнических) конфликтов на территории города Мценска на 2017-2020 годы"</t>
  </si>
  <si>
    <t>ПД 0 00 74630</t>
  </si>
  <si>
    <t>Муниципальная программа "Профилактика терроризма и экстремизма на территории города Мценска на 2017-2020 годы"</t>
  </si>
  <si>
    <t>ПЕ 0 00 74640</t>
  </si>
  <si>
    <t>04 00</t>
  </si>
  <si>
    <t>Национальная экономика</t>
  </si>
  <si>
    <t>04 09</t>
  </si>
  <si>
    <t>Дорожное хозяйство (дорожные фонды)</t>
  </si>
  <si>
    <t>Обеспечение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 и проездов к ним</t>
  </si>
  <si>
    <t xml:space="preserve">  - за счёт средств муниципального дорожного фонда</t>
  </si>
  <si>
    <t xml:space="preserve">  - за счёт средств дорожного фонда субъекта</t>
  </si>
  <si>
    <t>в том числе по видам работ:</t>
  </si>
  <si>
    <t xml:space="preserve">1) содержание улично-дорожной сети  </t>
  </si>
  <si>
    <t>П1 1 01 00000</t>
  </si>
  <si>
    <r>
      <t xml:space="preserve"> 1.1) за счёт средств дорожного фонда субъекта    </t>
    </r>
    <r>
      <rPr>
        <sz val="7"/>
        <rFont val="Times New Roman"/>
        <family val="1"/>
      </rPr>
      <t>(дкл 7204)</t>
    </r>
  </si>
  <si>
    <t>П1 1 01 70550</t>
  </si>
  <si>
    <t xml:space="preserve"> 1.2) за счёт средств муниципального дорожного фонда (свод)</t>
  </si>
  <si>
    <t>П1 1 01 74300</t>
  </si>
  <si>
    <r>
      <t>в т.ч.:</t>
    </r>
    <r>
      <rPr>
        <sz val="8"/>
        <rFont val="Times New Roman"/>
        <family val="1"/>
      </rPr>
      <t xml:space="preserve"> - за счёт муниципального дорожного фонда (в доле 1%)</t>
    </r>
  </si>
  <si>
    <r>
      <t xml:space="preserve">     - за счёт средств муниципального дорожного фонда (</t>
    </r>
    <r>
      <rPr>
        <sz val="7"/>
        <rFont val="Times New Roman"/>
        <family val="1"/>
      </rPr>
      <t>освещение</t>
    </r>
    <r>
      <rPr>
        <sz val="8"/>
        <rFont val="Times New Roman"/>
        <family val="1"/>
      </rPr>
      <t>)</t>
    </r>
  </si>
  <si>
    <r>
      <t xml:space="preserve">     -</t>
    </r>
    <r>
      <rPr>
        <sz val="8"/>
        <rFont val="Times New Roman"/>
        <family val="1"/>
      </rPr>
      <t>за счёт средств муниципального дорожного фонда</t>
    </r>
    <r>
      <rPr>
        <sz val="7"/>
        <rFont val="Times New Roman"/>
        <family val="1"/>
      </rPr>
      <t xml:space="preserve"> (разработка проекта организации дорожного движения;  планов обеспе чения транспортной безопасности объектов транспортной инфрструктуры)</t>
    </r>
  </si>
  <si>
    <t xml:space="preserve">2) ремонт улично-дорожной сети </t>
  </si>
  <si>
    <t>П1 1 02 00000</t>
  </si>
  <si>
    <r>
      <t xml:space="preserve"> - за счёт средств дорожного фонда субъекта   </t>
    </r>
    <r>
      <rPr>
        <sz val="7"/>
        <rFont val="Times New Roman"/>
        <family val="1"/>
      </rPr>
      <t>(дкл 7201)</t>
    </r>
  </si>
  <si>
    <t>П1 1 02 70550</t>
  </si>
  <si>
    <t xml:space="preserve"> - за счёт средств муниципального дорожного фонда</t>
  </si>
  <si>
    <t>П1 1 02 74150</t>
  </si>
  <si>
    <t xml:space="preserve">3) капитальный ремонт улично-дорожной сети </t>
  </si>
  <si>
    <t>П1 0 00 00000</t>
  </si>
  <si>
    <t xml:space="preserve"> - за счёт федеральных и областных средств</t>
  </si>
  <si>
    <t>3.1) капитальный ремонт улично-дорожной сети   - свод</t>
  </si>
  <si>
    <t>П1 1 03 74160</t>
  </si>
  <si>
    <t>за счёт средств муниципального дорожного фонда (путепровод по переулку Стрелецкий)</t>
  </si>
  <si>
    <t>за счёт средств муниципального дорожного фонда (ул. Лескова)</t>
  </si>
  <si>
    <t>3.2) устройство(монтаж) недостающих средств организации и регулирования дорожного движения  - свод</t>
  </si>
  <si>
    <t>П1 2 00 70000</t>
  </si>
  <si>
    <r>
      <t xml:space="preserve">за счёт средств дорожного фонда субъекта         </t>
    </r>
    <r>
      <rPr>
        <sz val="7"/>
        <rFont val="Times New Roman"/>
        <family val="1"/>
      </rPr>
      <t>(дкл 7304)</t>
    </r>
  </si>
  <si>
    <t>П1 2 00 72320</t>
  </si>
  <si>
    <t>за счёт средств муниципального дорожного фонда</t>
  </si>
  <si>
    <t>П1 2 00 74180</t>
  </si>
  <si>
    <t>4) строительство (реконструкция) дорог      - свод</t>
  </si>
  <si>
    <t>П1 1 04 00000</t>
  </si>
  <si>
    <t>4.1) реконструкция моста через реку Зуша по ул.К.Маркса-всего</t>
  </si>
  <si>
    <t xml:space="preserve">4.1.1) за счёт средств дорожного фонда субъекта  - свод </t>
  </si>
  <si>
    <r>
      <t xml:space="preserve"> - за счёт федеральных и областных средств  (</t>
    </r>
    <r>
      <rPr>
        <sz val="7"/>
        <rFont val="Times New Roman"/>
        <family val="1"/>
      </rPr>
      <t>дкл 18-А37-000Т4</t>
    </r>
    <r>
      <rPr>
        <sz val="8"/>
        <rFont val="Times New Roman"/>
        <family val="1"/>
      </rPr>
      <t>)</t>
    </r>
  </si>
  <si>
    <t>П1 1 04 L3930</t>
  </si>
  <si>
    <r>
      <t xml:space="preserve"> - за счёт средств дорожного фонда субъекта  (</t>
    </r>
    <r>
      <rPr>
        <sz val="7"/>
        <rFont val="Times New Roman"/>
        <family val="1"/>
      </rPr>
      <t>дкл 7203</t>
    </r>
    <r>
      <rPr>
        <sz val="8"/>
        <rFont val="Times New Roman"/>
        <family val="1"/>
      </rPr>
      <t>)</t>
    </r>
  </si>
  <si>
    <t>П1 1 04 72310</t>
  </si>
  <si>
    <t>4.1.2) за счёт средств муниципального дорожного фонда - свод</t>
  </si>
  <si>
    <t>П1 1 04 74170</t>
  </si>
  <si>
    <t>4.2) реконструкция моста через суходол по ул.Андрея Рева-всего</t>
  </si>
  <si>
    <r>
      <t xml:space="preserve"> - за счёт средств дорожного фонда субъекта         </t>
    </r>
    <r>
      <rPr>
        <sz val="7"/>
        <rFont val="Times New Roman"/>
        <family val="1"/>
      </rPr>
      <t>(дкл 7203)</t>
    </r>
  </si>
  <si>
    <t>5) На реализ.гос.программы "Формирование современной город- ской среды" - благоустройство дворовых территорий  - всего</t>
  </si>
  <si>
    <t>ПВ 1 01 00000</t>
  </si>
  <si>
    <t>5.1) благоустройство дворовых территорий многоквартирных домов - свод</t>
  </si>
  <si>
    <t>ПВ 1 01 L5550</t>
  </si>
  <si>
    <t xml:space="preserve"> 5.1.1) за счёт федеральных и областных средств   (свод) </t>
  </si>
  <si>
    <r>
      <t xml:space="preserve">               из них: - за счёт федеральных средств  </t>
    </r>
    <r>
      <rPr>
        <sz val="7"/>
        <rFont val="Times New Roman"/>
        <family val="1"/>
      </rPr>
      <t>(дкл 19-Г86)</t>
    </r>
  </si>
  <si>
    <r>
      <t xml:space="preserve">                            - за счёт областных средств       </t>
    </r>
    <r>
      <rPr>
        <sz val="7"/>
        <rFont val="Times New Roman"/>
        <family val="1"/>
      </rPr>
      <t>(дкл 19-Г86)</t>
    </r>
  </si>
  <si>
    <t>5.1.2)  - за счёт средств муниципального дорожного фонда</t>
  </si>
  <si>
    <t xml:space="preserve">5.2) ремонт дворовых территорий многоквартирных домов и поездов к ним - свод </t>
  </si>
  <si>
    <t>ПВ 1 01 73180</t>
  </si>
  <si>
    <t xml:space="preserve"> - за счёт средств дорожного фонда субъекта  (дкл 7305)</t>
  </si>
  <si>
    <t>04 12</t>
  </si>
  <si>
    <t>Другие вопросы в области национальной экономики</t>
  </si>
  <si>
    <t>в т.ч.</t>
  </si>
  <si>
    <t>Программа "Развитие и поддержка малого и среднего предпринимательства в городе Мценске на 2018-2022 годы"</t>
  </si>
  <si>
    <t>ПБ 0 00 74590</t>
  </si>
  <si>
    <t>05 00</t>
  </si>
  <si>
    <t>Жилищно-коммунальное хозяйство</t>
  </si>
  <si>
    <t>05 01</t>
  </si>
  <si>
    <t>Жилищное хозяйство</t>
  </si>
  <si>
    <t>Поддержка жилищного хозяйства (всего)</t>
  </si>
  <si>
    <t xml:space="preserve"> - Капремонт жилого фонда (всего)</t>
  </si>
  <si>
    <t xml:space="preserve"> в т.ч.:  -взносы собственника по капитальному ремонту 
            ( за счёт городского бюджета)</t>
  </si>
  <si>
    <t>БП 0 00 74600</t>
  </si>
  <si>
    <t xml:space="preserve"> - Мероприятия в области жилищного хозяйства</t>
  </si>
  <si>
    <t xml:space="preserve"> в т.ч.: - по предложениям избирателей</t>
  </si>
  <si>
    <t>БП 0 00 74190</t>
  </si>
  <si>
    <t>05 02</t>
  </si>
  <si>
    <t>Коммунальное хозяйство</t>
  </si>
  <si>
    <t>Муниципальная программа "Комплексное развитие систем коммунальной инфраструктуры города Мценска на 2014-2025 годы"</t>
  </si>
  <si>
    <t>П4 0 00 74570</t>
  </si>
  <si>
    <t xml:space="preserve"> - изготовление проектов планировки и межевния территории р-на "Агролицея"</t>
  </si>
  <si>
    <t xml:space="preserve"> - строительство водопровода в р-не "Агролицея" (ул.Круглова, ул.Данкова, ул.Жегалкина)</t>
  </si>
  <si>
    <t xml:space="preserve"> - строительство канализационной насосной станции и напорного коллектора в р-не "Агролицея"</t>
  </si>
  <si>
    <t>геологическое изучение участка недр и проектирование водозаборной скважины в р-не "Солнечный"</t>
  </si>
  <si>
    <t xml:space="preserve">изготовление ПСД на строительство сети водоснабжения в р-не "Солнечный" </t>
  </si>
  <si>
    <t xml:space="preserve"> - на актуализацию схемы теплоснабжения города Мценска</t>
  </si>
  <si>
    <t>На строительство объектов, в рамках программы "Развитие и укрепление социальной и инженерной инфрастуктуры Орловской области на 2017 год" (свод)</t>
  </si>
  <si>
    <t>БП 0 0072310</t>
  </si>
  <si>
    <t>05 03</t>
  </si>
  <si>
    <t xml:space="preserve">Благоустройство </t>
  </si>
  <si>
    <t>Уличное освещение</t>
  </si>
  <si>
    <t>в т.ч.: -  уличное освещение</t>
  </si>
  <si>
    <t>П2 0 00 74240</t>
  </si>
  <si>
    <t xml:space="preserve">           -  по предложениям избирателей</t>
  </si>
  <si>
    <t xml:space="preserve">Озеленение </t>
  </si>
  <si>
    <t>в т.ч. -  бюджет</t>
  </si>
  <si>
    <t>П2 0 00 74250</t>
  </si>
  <si>
    <t xml:space="preserve">          -  по предложениям избирателей</t>
  </si>
  <si>
    <t>Организация и содержание мест захоронения</t>
  </si>
  <si>
    <t>в т.ч.: - содержание мест захоронения</t>
  </si>
  <si>
    <t>П2 0 01 74260</t>
  </si>
  <si>
    <t xml:space="preserve">           - реконструкция кладбища по ул.Болховская</t>
  </si>
  <si>
    <t>П2 0 02 74260</t>
  </si>
  <si>
    <t>Прочие мероприятия по благоустройству</t>
  </si>
  <si>
    <t>в т.ч.: -Прочие мероприятия по благоустройству</t>
  </si>
  <si>
    <t>П2 0 01 74270</t>
  </si>
  <si>
    <r>
      <t xml:space="preserve">  </t>
    </r>
    <r>
      <rPr>
        <sz val="8"/>
        <rFont val="Times New Roman"/>
        <family val="1"/>
      </rPr>
      <t>-На осуществление мероприятий по отлову безнадзорных животных</t>
    </r>
  </si>
  <si>
    <t>П2 0 02 74270</t>
  </si>
  <si>
    <t xml:space="preserve"> - Подпрограмма 2 "Сохранение и реконструкция военно-
   мемориальных объектов в городе Мценске на 2018-2022 годы"</t>
  </si>
  <si>
    <t>П7 2 00 74480</t>
  </si>
  <si>
    <t xml:space="preserve"> - Подпрограмма 3 "Сохранение и реконструкция военно-мемориальных объектов в Орловской области"</t>
  </si>
  <si>
    <t>БП 0 00 71790</t>
  </si>
  <si>
    <t xml:space="preserve">  - По предложениям избирателей</t>
  </si>
  <si>
    <r>
      <t xml:space="preserve"> - </t>
    </r>
    <r>
      <rPr>
        <sz val="7"/>
        <rFont val="Times New Roman"/>
        <family val="1"/>
      </rPr>
      <t>На реализацию гос.программы</t>
    </r>
    <r>
      <rPr>
        <sz val="8"/>
        <rFont val="Times New Roman"/>
        <family val="1"/>
      </rPr>
      <t xml:space="preserve"> "Формирование современной город ской среды" - </t>
    </r>
    <r>
      <rPr>
        <sz val="7"/>
        <rFont val="Times New Roman"/>
        <family val="1"/>
      </rPr>
      <t>свод</t>
    </r>
  </si>
  <si>
    <t>ПВ 1 00 L5550</t>
  </si>
  <si>
    <t>за счёт собственных средств</t>
  </si>
  <si>
    <t xml:space="preserve">за счёт  федеральных и областных средств  </t>
  </si>
  <si>
    <t>1) благоустройство дворовых территорий  - свод</t>
  </si>
  <si>
    <t xml:space="preserve">   1.1)  за счёт собственных средств </t>
  </si>
  <si>
    <t xml:space="preserve">  1.2) за счёт федеральных и областных средств   (свод) </t>
  </si>
  <si>
    <r>
      <t xml:space="preserve">    из них: - за счёт федеральных и областных средств  </t>
    </r>
    <r>
      <rPr>
        <sz val="7"/>
        <rFont val="Times New Roman"/>
        <family val="1"/>
      </rPr>
      <t>(дкл 19-Г86)</t>
    </r>
  </si>
  <si>
    <r>
      <t xml:space="preserve">                - за счёт федеральных и областных средств </t>
    </r>
    <r>
      <rPr>
        <sz val="7"/>
        <rFont val="Times New Roman"/>
        <family val="1"/>
      </rPr>
      <t>(дкл 18-992-00002)</t>
    </r>
  </si>
  <si>
    <t>2) благоустройство общественных территорий  - свод</t>
  </si>
  <si>
    <t>ПВ 1 02 L5550</t>
  </si>
  <si>
    <t xml:space="preserve">   2.1)  за счёт собственных средств </t>
  </si>
  <si>
    <t xml:space="preserve">   2.2) за счёт федеральных и областных средств   (свод) </t>
  </si>
  <si>
    <r>
      <t xml:space="preserve">    из них: - за счёт федеральных и областных средств  </t>
    </r>
    <r>
      <rPr>
        <sz val="7"/>
        <rFont val="Times New Roman"/>
        <family val="1"/>
      </rPr>
      <t>(дкл 19-Г86-)</t>
    </r>
  </si>
  <si>
    <t>05 05</t>
  </si>
  <si>
    <t>Другие вопросы в области ЖКХ</t>
  </si>
  <si>
    <t xml:space="preserve">Управление жилищно-коммунального хозяйства </t>
  </si>
  <si>
    <t>БП 0 00 74290</t>
  </si>
  <si>
    <r>
      <t>На реализацию гос.программы</t>
    </r>
    <r>
      <rPr>
        <sz val="8"/>
        <rFont val="Times New Roman"/>
        <family val="1"/>
      </rPr>
      <t xml:space="preserve"> "Формирование современной городской среды" - обустройство парков</t>
    </r>
  </si>
  <si>
    <t>ПВ 2 02 L5600</t>
  </si>
  <si>
    <t xml:space="preserve">                в том числе: - за счёт собственных средств</t>
  </si>
  <si>
    <t xml:space="preserve">                                     - за счёт  федеральных и областных средств  </t>
  </si>
  <si>
    <t>07 00</t>
  </si>
  <si>
    <t xml:space="preserve">Образование </t>
  </si>
  <si>
    <t>07 01</t>
  </si>
  <si>
    <t xml:space="preserve"> Дошкольное образование</t>
  </si>
  <si>
    <t>07 02</t>
  </si>
  <si>
    <t xml:space="preserve"> Общее образование </t>
  </si>
  <si>
    <t>07 03</t>
  </si>
  <si>
    <t xml:space="preserve"> Дополнительное образование детей </t>
  </si>
  <si>
    <t>07 07</t>
  </si>
  <si>
    <t xml:space="preserve"> Молодежная политика</t>
  </si>
  <si>
    <t>07 09</t>
  </si>
  <si>
    <t xml:space="preserve"> Другие вопросы в области образования</t>
  </si>
  <si>
    <t>07 01  - Субсидии учреждениям дошкольного образования   (всего)</t>
  </si>
  <si>
    <t xml:space="preserve"> -за счёт собственных средств </t>
  </si>
  <si>
    <r>
      <t>Субсидия на выполнение муниципального задания  - На</t>
    </r>
    <r>
      <rPr>
        <b/>
        <sz val="7"/>
        <rFont val="Times New Roman"/>
        <family val="1"/>
      </rPr>
      <t xml:space="preserve"> подпрограмму</t>
    </r>
    <r>
      <rPr>
        <b/>
        <sz val="8"/>
        <rFont val="Times New Roman"/>
        <family val="1"/>
      </rPr>
      <t xml:space="preserve"> 5.5 "Обеспечение муниципального задания в учреждениях дошкольного образования города Мценска на 2019-2021 годы" </t>
    </r>
  </si>
  <si>
    <t>П5 5 01 00000</t>
  </si>
  <si>
    <t xml:space="preserve"> - на обеспечение образовательного процесса и деятельности учреждений   (за счёт собственных средств)</t>
  </si>
  <si>
    <t>П5 5 01 74310</t>
  </si>
  <si>
    <t xml:space="preserve"> -  на обеспечение образовательного процесса   (за счёт областных средств)</t>
  </si>
  <si>
    <t>П5 5 01 71570</t>
  </si>
  <si>
    <t>МБДОУ г. Мценска "Детский сад № 1"</t>
  </si>
  <si>
    <t xml:space="preserve"> -за счёт областных средств (на образовательный процесс)</t>
  </si>
  <si>
    <t>МБДОУ г. Мценска "Детский сад № 4"</t>
  </si>
  <si>
    <t>МБДОУ г. Мценска "Детский сад № 5"</t>
  </si>
  <si>
    <t>МБДОУ г. Мценска "Детский сад № 6"</t>
  </si>
  <si>
    <t>МБДОУ г. Мценска "Детский сад № 7"</t>
  </si>
  <si>
    <t>МБДОУ г. Мценска "Детский сад № 9"</t>
  </si>
  <si>
    <t>МБДОУ г. Мценска "Детский сад № 10"</t>
  </si>
  <si>
    <t>МБДОУ г. Мценска "Детский сад № 11"</t>
  </si>
  <si>
    <t>МБДОУ г. Мценска "Детский сад № 12"</t>
  </si>
  <si>
    <t>МБДОУ г. Мценска "Детский сад № 13"</t>
  </si>
  <si>
    <t>МБДОУ г.Мценска "Детский сад №14"</t>
  </si>
  <si>
    <t>МБДОУ г. Мценска "Детский сад № 15"</t>
  </si>
  <si>
    <t>07 01  - Субсидии учреждениям дошкольного образования - на иные цели (всего)</t>
  </si>
  <si>
    <t xml:space="preserve">Подпрограмма "Развитие системы дошкольного образования города Мценска на 2019- 2021 годы" </t>
  </si>
  <si>
    <t>П5 1 00 74320</t>
  </si>
  <si>
    <t xml:space="preserve"> - МБДОУ г. Мценска "Детский сад № 1"</t>
  </si>
  <si>
    <t xml:space="preserve"> - МБДОУ г. Мценска "Детский сад № 4"</t>
  </si>
  <si>
    <t xml:space="preserve"> - МБДОУ г. Мценска "Детский сад № 5"</t>
  </si>
  <si>
    <t xml:space="preserve"> - МБДОУ г. Мценска "Детский сад № 6"</t>
  </si>
  <si>
    <t xml:space="preserve"> - МБДОУ г. Мценска "Детский сад № 7"</t>
  </si>
  <si>
    <t xml:space="preserve"> - МБДОУ г. Мценска "Детский сад № 9"</t>
  </si>
  <si>
    <t xml:space="preserve"> - МБДОУ г. Мценска "Детский сад № 10"</t>
  </si>
  <si>
    <t xml:space="preserve"> - МБДОУ г. Мценска "Детский сад № 11"</t>
  </si>
  <si>
    <t xml:space="preserve"> - МБДОУ г. Мценска "Детский сад № 12"</t>
  </si>
  <si>
    <t xml:space="preserve"> - МБДОУ г. Мценска "Детский сад № 13"</t>
  </si>
  <si>
    <t xml:space="preserve"> - МБДОУ г. Мценска "Детский сад №14"</t>
  </si>
  <si>
    <t xml:space="preserve"> - МБДОУ г. Мценска "Детский сад № 15"</t>
  </si>
  <si>
    <t>По предложениям избирателей (всего)</t>
  </si>
  <si>
    <t xml:space="preserve">Наказы избирателей депутатам областного Совета                                                      </t>
  </si>
  <si>
    <t>БП 0 00 72650</t>
  </si>
  <si>
    <r>
      <t xml:space="preserve">На реализацию мероприятий </t>
    </r>
    <r>
      <rPr>
        <b/>
        <sz val="8"/>
        <rFont val="Times New Roman"/>
        <family val="1"/>
      </rPr>
      <t xml:space="preserve">гос.программы РФ "Доступная среда"             </t>
    </r>
    <r>
      <rPr>
        <sz val="8"/>
        <rFont val="Times New Roman"/>
        <family val="1"/>
      </rPr>
      <t>(Детский сад № 13)</t>
    </r>
  </si>
  <si>
    <t>П9 0 00 L0270</t>
  </si>
  <si>
    <t>в т.ч.: - за счёт собственных средств</t>
  </si>
  <si>
    <t xml:space="preserve">           - за счёт федеральных и областных средств </t>
  </si>
  <si>
    <r>
      <t xml:space="preserve">На </t>
    </r>
    <r>
      <rPr>
        <sz val="7"/>
        <rFont val="Times New Roman"/>
        <family val="1"/>
      </rPr>
      <t>реализацию мероприятий  в рамках подпрограммы</t>
    </r>
    <r>
      <rPr>
        <sz val="8"/>
        <rFont val="Times New Roman"/>
        <family val="1"/>
      </rPr>
      <t xml:space="preserve"> "Повышение безопас ности дорожного движения в 2013-2020 годах"  государственной программы Российской федерации "Обеспечение общественного порядка и противодействие преступности"           (Детский сад № 4)</t>
    </r>
  </si>
  <si>
    <t>БП 0 00 74620</t>
  </si>
  <si>
    <t>07 02 - Субсидии общеобразовательным учреждениям   (всего)</t>
  </si>
  <si>
    <t xml:space="preserve"> -за счёт областных средств </t>
  </si>
  <si>
    <r>
      <t xml:space="preserve">Субсидия на выполнение муниципального задания - На </t>
    </r>
    <r>
      <rPr>
        <b/>
        <sz val="7"/>
        <rFont val="Times New Roman"/>
        <family val="1"/>
      </rPr>
      <t>подпрограмму</t>
    </r>
    <r>
      <rPr>
        <b/>
        <sz val="8"/>
        <rFont val="Times New Roman"/>
        <family val="1"/>
      </rPr>
      <t xml:space="preserve"> 5.6 "Обеспечение муниципального задания в учреждениях общего образования города Мценска на 2019-2021 годы"</t>
    </r>
  </si>
  <si>
    <t>П5 6 00 00000</t>
  </si>
  <si>
    <t>На обеспечение образовательного процесса и деятельности учреждений общего образования (всего)</t>
  </si>
  <si>
    <t>П5 6 01 00000</t>
  </si>
  <si>
    <t xml:space="preserve"> -за счёт собственных средств (на содержание и обеспеч.деят.) </t>
  </si>
  <si>
    <t>П5 6 01 74330</t>
  </si>
  <si>
    <t>П5 6 01 71570</t>
  </si>
  <si>
    <t>МБОУ г. Мценска "Средняя школа № 1"</t>
  </si>
  <si>
    <t xml:space="preserve">        -за счёт областных средств (на образовательный процесс)</t>
  </si>
  <si>
    <t>МБОУ г. Мценска "Средняя школа № 2"</t>
  </si>
  <si>
    <t>МБОУ г. Мценска "Средняя школа № 3"</t>
  </si>
  <si>
    <t>МБОУ г. Мценска "Средняя школа № 4"</t>
  </si>
  <si>
    <t>МБОУ г. Мценска "Лицей № 5"</t>
  </si>
  <si>
    <t>МБОУ г. Мценска "Средняя школа № 7"</t>
  </si>
  <si>
    <t>МБОУ г. Мценска "Средняя школа № 8"</t>
  </si>
  <si>
    <t>МБОУ г. Мценска "Средняя школа № 9"</t>
  </si>
  <si>
    <t xml:space="preserve">Ежемесячное денежное вознаграждение за классное руководство </t>
  </si>
  <si>
    <t>П5 6 02 71500</t>
  </si>
  <si>
    <t xml:space="preserve"> - МБОУ г. Мценска "Средняя школа № 1"</t>
  </si>
  <si>
    <t xml:space="preserve"> - МБОУ г. Мценска "Средняя школа № 2"</t>
  </si>
  <si>
    <t xml:space="preserve"> - МБОУ г. Мценска "Средняя школа № 3"</t>
  </si>
  <si>
    <t xml:space="preserve"> - МБОУ г. Мценска "Средняя школа № 4"</t>
  </si>
  <si>
    <t xml:space="preserve"> - МБОУ г. Мценска "Лицей № 5"</t>
  </si>
  <si>
    <t xml:space="preserve"> - МБОУ г. Мценска "Средняя школа № 7"</t>
  </si>
  <si>
    <t xml:space="preserve"> - МБОУ г. Мценска "Средняя школа № 8"</t>
  </si>
  <si>
    <t xml:space="preserve"> - МБОУ г. Мценска "Средняя школа № 9"</t>
  </si>
  <si>
    <t>07 02 - Субсидии общеобразовательным учреждениям - на иные цели (всего)</t>
  </si>
  <si>
    <r>
      <t xml:space="preserve">На подпрограмму  "Совершенствование организации питания в общеобразовательных учреждениях города Мценска на 2019-2021 годы" </t>
    </r>
    <r>
      <rPr>
        <sz val="8"/>
        <rFont val="Times New Roman"/>
        <family val="1"/>
      </rPr>
      <t>- На возмещение затрат по питанию учащихся (всего)</t>
    </r>
  </si>
  <si>
    <t>П5 4 00 00000</t>
  </si>
  <si>
    <t>П5 4 00 72410</t>
  </si>
  <si>
    <t xml:space="preserve">На подпрограмму 5.2 "Развитие системы общего образования города Мценска на 2019- 2021 годы" </t>
  </si>
  <si>
    <t>П5 2 00 74350</t>
  </si>
  <si>
    <r>
      <t>На подпрограмму</t>
    </r>
    <r>
      <rPr>
        <b/>
        <sz val="8"/>
        <rFont val="Times New Roman"/>
        <family val="1"/>
      </rPr>
      <t xml:space="preserve"> 5.2 "Развитие системы общего образования города Мценска на 2019- 2021 годы"  </t>
    </r>
    <r>
      <rPr>
        <sz val="8"/>
        <rFont val="Times New Roman"/>
        <family val="1"/>
      </rPr>
      <t xml:space="preserve">(На </t>
    </r>
    <r>
      <rPr>
        <sz val="7"/>
        <rFont val="Times New Roman"/>
        <family val="1"/>
      </rPr>
      <t>реализацию мероприятий</t>
    </r>
    <r>
      <rPr>
        <sz val="8"/>
        <rFont val="Times New Roman"/>
        <family val="1"/>
      </rPr>
      <t xml:space="preserve"> в рамках проекта "Народный бюджет" в Орловской области) (</t>
    </r>
    <r>
      <rPr>
        <sz val="7"/>
        <rFont val="Times New Roman"/>
        <family val="1"/>
      </rPr>
      <t>школа №7)</t>
    </r>
    <r>
      <rPr>
        <sz val="8"/>
        <rFont val="Times New Roman"/>
        <family val="1"/>
      </rPr>
      <t xml:space="preserve"> </t>
    </r>
  </si>
  <si>
    <t>П5 2 01 70140</t>
  </si>
  <si>
    <t xml:space="preserve"> - за счёт добровольных пожертвований</t>
  </si>
  <si>
    <t xml:space="preserve">Наказы избирателей депутатам областного Совета </t>
  </si>
  <si>
    <t>07 03 - По учреждениям дополнительного образования (всего)</t>
  </si>
  <si>
    <t>0 00 00 00000</t>
  </si>
  <si>
    <r>
      <t xml:space="preserve">Субсидия на выполнение муниципального задания - На </t>
    </r>
    <r>
      <rPr>
        <b/>
        <sz val="7"/>
        <rFont val="Times New Roman"/>
        <family val="1"/>
      </rPr>
      <t>подпрограмму</t>
    </r>
    <r>
      <rPr>
        <b/>
        <sz val="8"/>
        <rFont val="Times New Roman"/>
        <family val="1"/>
      </rPr>
      <t xml:space="preserve"> 5.7 "Обеспечение муниципального задания в учреждениях дополнительного образования города Мценска на 2019-2021 годы"</t>
    </r>
  </si>
  <si>
    <t>П5 7 01 00000</t>
  </si>
  <si>
    <t xml:space="preserve"> - МБУДО города Мценска "Детско-юношеский центр"</t>
  </si>
  <si>
    <t>П5 7 01 74360</t>
  </si>
  <si>
    <t xml:space="preserve"> - МБУДО г. Мценска "ДЮСШ"</t>
  </si>
  <si>
    <t xml:space="preserve"> - МБУДО "Мценская ДШИ"</t>
  </si>
  <si>
    <t>П5 7 01 74370</t>
  </si>
  <si>
    <t xml:space="preserve"> - МБУДО ДХШ</t>
  </si>
  <si>
    <t>07 03- Субсидии учреждениям  дополнительного образования  - на иные цели (всего)</t>
  </si>
  <si>
    <t xml:space="preserve">По предложениям избирателей </t>
  </si>
  <si>
    <t xml:space="preserve">На подпрограмму 5.3 "Развитие системы дополнительного образования города Мценска на 2019- 2021 годы" </t>
  </si>
  <si>
    <t>П5 3 00 74380</t>
  </si>
  <si>
    <r>
      <t xml:space="preserve">На </t>
    </r>
    <r>
      <rPr>
        <b/>
        <sz val="7"/>
        <rFont val="Times New Roman"/>
        <family val="1"/>
      </rPr>
      <t>подпрограмму</t>
    </r>
    <r>
      <rPr>
        <b/>
        <sz val="8"/>
        <rFont val="Times New Roman"/>
        <family val="1"/>
      </rPr>
      <t xml:space="preserve"> 5.3 "Развитие системы дополнительного образо вания города Мценска на 2019- 2021 годы" (</t>
    </r>
    <r>
      <rPr>
        <b/>
        <sz val="7"/>
        <rFont val="Times New Roman"/>
        <family val="1"/>
      </rPr>
      <t>в рамках реализации национального проекта "Культура" - оснащение музыкальными инструментами детских школ искусств</t>
    </r>
    <r>
      <rPr>
        <b/>
        <sz val="8"/>
        <rFont val="Times New Roman"/>
        <family val="1"/>
      </rPr>
      <t>)</t>
    </r>
  </si>
  <si>
    <t>П5 3 02 L5190</t>
  </si>
  <si>
    <r>
      <t xml:space="preserve"> - за счёт федеральных средств     </t>
    </r>
    <r>
      <rPr>
        <sz val="7"/>
        <rFont val="Times New Roman"/>
        <family val="1"/>
      </rPr>
      <t xml:space="preserve"> (дкл 19-Е13-00003)</t>
    </r>
  </si>
  <si>
    <r>
      <t xml:space="preserve"> - за счёт областных средств          </t>
    </r>
    <r>
      <rPr>
        <sz val="7"/>
        <rFont val="Times New Roman"/>
        <family val="1"/>
      </rPr>
      <t xml:space="preserve"> (дкл 19-Е13-00003)</t>
    </r>
  </si>
  <si>
    <r>
      <t>На реализацию мероприятий муниципальной программы</t>
    </r>
    <r>
      <rPr>
        <b/>
        <sz val="8"/>
        <rFont val="Times New Roman"/>
        <family val="1"/>
      </rPr>
      <t xml:space="preserve"> "Социальная поддержка инвалидов (доступная среда) на 2014-2018 годы") </t>
    </r>
  </si>
  <si>
    <t>П9 0 00 74580</t>
  </si>
  <si>
    <t>Молодёжная политика и оздоровление детей   (свод)</t>
  </si>
  <si>
    <t xml:space="preserve">Подпрограмма 6.1 "Молодёжь города Мценска на 2015-2021 годы" </t>
  </si>
  <si>
    <t>П6 1 00 74390</t>
  </si>
  <si>
    <t xml:space="preserve"> - Проведение мероприятий для детей и молодёжи </t>
  </si>
  <si>
    <t xml:space="preserve"> - Выплаты премий</t>
  </si>
  <si>
    <t xml:space="preserve"> - Иные выплаты  (стипенди)</t>
  </si>
  <si>
    <t>Отдых детей в каникулярное время (всего)</t>
  </si>
  <si>
    <t xml:space="preserve"> -за счёт областных средств</t>
  </si>
  <si>
    <t>БП 0 00 70850</t>
  </si>
  <si>
    <t>Муниципальная программа 8 "Отдых детей в каникулярное время на 2017-2021 годы" (всего)</t>
  </si>
  <si>
    <t>П8  0 00 00000</t>
  </si>
  <si>
    <r>
      <t xml:space="preserve">в т.ч.: - в организациях отдыха и оздоровления детей </t>
    </r>
    <r>
      <rPr>
        <sz val="7"/>
        <rFont val="Times New Roman"/>
        <family val="1"/>
      </rPr>
      <t xml:space="preserve"> (в доле софинансирования)</t>
    </r>
  </si>
  <si>
    <t>П8  0 00 70850</t>
  </si>
  <si>
    <t xml:space="preserve">          - в организациях отдыха и оздоровления детей </t>
  </si>
  <si>
    <t>П8  0 00 74490</t>
  </si>
  <si>
    <t xml:space="preserve">          - в  летних лагерях учреждений образования     </t>
  </si>
  <si>
    <t>Программа 6.2 "Комплексные меры противодействия злоупотреблению наркотиками и профилактика алкоголизма в молодёжной среде в городе Мценске  на 2015-2021 годы"</t>
  </si>
  <si>
    <t>П6 2 00 74410</t>
  </si>
  <si>
    <t>Другие вопросы в области образования (свод)</t>
  </si>
  <si>
    <t>Управление образования администрации города</t>
  </si>
  <si>
    <t>БП 0 00 74420</t>
  </si>
  <si>
    <t>МБУ г. Мценска "ППМСП-Центр"</t>
  </si>
  <si>
    <t xml:space="preserve"> в том числе:- на выполнение муниципального задания</t>
  </si>
  <si>
    <t>БП 0 00 74430</t>
  </si>
  <si>
    <r>
      <t>на иные цели</t>
    </r>
    <r>
      <rPr>
        <sz val="8"/>
        <rFont val="Times New Roman"/>
        <family val="1"/>
      </rPr>
      <t xml:space="preserve">  (по предложениям избирателей)</t>
    </r>
  </si>
  <si>
    <t>Мероприятия в области образования</t>
  </si>
  <si>
    <t xml:space="preserve"> - Выплата ежегодной премии педагогическим работникам муниципальных образовательных учреждений города Мценска (№167 - МПА от 23.09.2008г.)</t>
  </si>
  <si>
    <t>БП 0 00 74440</t>
  </si>
  <si>
    <t xml:space="preserve"> - Строительство детского сада</t>
  </si>
  <si>
    <t>в том числе: за счёт собственных средств</t>
  </si>
  <si>
    <t xml:space="preserve">                       за счёт областных средств</t>
  </si>
  <si>
    <t>08 00</t>
  </si>
  <si>
    <t>Культура, кинематография</t>
  </si>
  <si>
    <t>08 01</t>
  </si>
  <si>
    <t xml:space="preserve"> Культура </t>
  </si>
  <si>
    <t>Субсидия учреждениям культуры на выполнение муниципального задания (всего)</t>
  </si>
  <si>
    <r>
      <t xml:space="preserve">На выполнение муниципального задания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за счёт собственных средств</t>
    </r>
    <r>
      <rPr>
        <b/>
        <sz val="7"/>
        <rFont val="Times New Roman"/>
        <family val="1"/>
      </rPr>
      <t>)</t>
    </r>
  </si>
  <si>
    <t xml:space="preserve"> - МБУ "Мценский Дворец культуры"</t>
  </si>
  <si>
    <t>БП 0 00 74450</t>
  </si>
  <si>
    <t xml:space="preserve"> - МБУ "Парк культуры и отдыха"</t>
  </si>
  <si>
    <t xml:space="preserve"> - МБУ "Краеведческий музей им. Г.Ф.Соловьева"</t>
  </si>
  <si>
    <t>БП 0 00 74460</t>
  </si>
  <si>
    <t xml:space="preserve"> - МБУ "Централизованная библиотечная система"</t>
  </si>
  <si>
    <t>БП 0 00 74470</t>
  </si>
  <si>
    <r>
      <t>На повышение заработной платы работникам муниципальных учреждений культуры (</t>
    </r>
    <r>
      <rPr>
        <sz val="8"/>
        <rFont val="Times New Roman"/>
        <family val="1"/>
      </rPr>
      <t>за счёт областных средств</t>
    </r>
    <r>
      <rPr>
        <b/>
        <sz val="8"/>
        <rFont val="Times New Roman"/>
        <family val="1"/>
      </rPr>
      <t>)</t>
    </r>
  </si>
  <si>
    <t xml:space="preserve"> - МБУ "Мценский парк К и О"</t>
  </si>
  <si>
    <t xml:space="preserve"> - МБУ "Мценский краеведческий музей"</t>
  </si>
  <si>
    <t xml:space="preserve"> - МБУ ЦБС</t>
  </si>
  <si>
    <t>Субсидия учреждениям культуры на иные цели (всего)</t>
  </si>
  <si>
    <t xml:space="preserve">Подпрограмма 1 "Развитие культуры и искусства в городе Мценске на 2018-2022 годы"    </t>
  </si>
  <si>
    <t>П7 1 00 74480</t>
  </si>
  <si>
    <r>
      <t>Подпрограмма 1 "Развитие культуры и искусства в городе Мценске на 2018-2022 годы"  (</t>
    </r>
    <r>
      <rPr>
        <sz val="7"/>
        <rFont val="Times New Roman"/>
        <family val="1"/>
      </rPr>
      <t>в рамках реализации мероприятий проекта "Народный бюджет" в Орловской области</t>
    </r>
    <r>
      <rPr>
        <sz val="8"/>
        <rFont val="Times New Roman"/>
        <family val="1"/>
      </rPr>
      <t>)</t>
    </r>
    <r>
      <rPr>
        <sz val="7"/>
        <rFont val="Times New Roman"/>
        <family val="1"/>
      </rPr>
      <t xml:space="preserve"> </t>
    </r>
    <r>
      <rPr>
        <sz val="8"/>
        <rFont val="Times New Roman"/>
        <family val="1"/>
      </rPr>
      <t>- текущий ремонт кровли МБУ "Мценский дворец культуры"</t>
    </r>
  </si>
  <si>
    <t>П7 1 01 70140</t>
  </si>
  <si>
    <r>
      <t>Подпрограмма 1 "Развитие культуры и искусства в городе Мценске на 2018-2022 годы"  (</t>
    </r>
    <r>
      <rPr>
        <sz val="7"/>
        <rFont val="Times New Roman"/>
        <family val="1"/>
      </rPr>
      <t>на обеспечение развития и укрепления материально-техничнской базы домов культуры с числом жителей до 50 тысяч человек</t>
    </r>
    <r>
      <rPr>
        <sz val="8"/>
        <rFont val="Times New Roman"/>
        <family val="1"/>
      </rPr>
      <t>)</t>
    </r>
  </si>
  <si>
    <t>П7 1 02 L4670</t>
  </si>
  <si>
    <r>
      <t xml:space="preserve"> - за счёт федеральных и областных средств       </t>
    </r>
    <r>
      <rPr>
        <sz val="7"/>
        <rFont val="Times New Roman"/>
        <family val="1"/>
      </rPr>
      <t>(дкл 19-Б98)   - свод</t>
    </r>
  </si>
  <si>
    <r>
      <t xml:space="preserve">                           из них: - за счёт федеральных средств       </t>
    </r>
    <r>
      <rPr>
        <sz val="7"/>
        <rFont val="Times New Roman"/>
        <family val="1"/>
      </rPr>
      <t>(дкл 19-Б98)</t>
    </r>
  </si>
  <si>
    <r>
      <t xml:space="preserve">                                       - за счёт областных средств           </t>
    </r>
    <r>
      <rPr>
        <sz val="7"/>
        <rFont val="Times New Roman"/>
        <family val="1"/>
      </rPr>
      <t xml:space="preserve"> (дкл 19-Б98)</t>
    </r>
  </si>
  <si>
    <t>Комплектование книжных фондов библиотек</t>
  </si>
  <si>
    <t>Подключение библиотек к сети Интернет и развитие системы библиотечного дела</t>
  </si>
  <si>
    <t>Наказы избирателей депутатам областного Совета (всего)</t>
  </si>
  <si>
    <t>БП 0 00 62650</t>
  </si>
  <si>
    <t>1000</t>
  </si>
  <si>
    <t>Социальная политика</t>
  </si>
  <si>
    <t>10 01</t>
  </si>
  <si>
    <t xml:space="preserve">Пенсионное обеспечение </t>
  </si>
  <si>
    <t>в т.ч:</t>
  </si>
  <si>
    <t xml:space="preserve">Расходы на возмещение доплат к пенсии лицам, замещавшим муниципальные должности муниципальной службы в г.Мценске </t>
  </si>
  <si>
    <t>БП 0 00 74500</t>
  </si>
  <si>
    <t>Персональные надбавки местного значения</t>
  </si>
  <si>
    <t>БП 0 00 74510</t>
  </si>
  <si>
    <t>10 03</t>
  </si>
  <si>
    <t xml:space="preserve">Социальное обеспечение населения </t>
  </si>
  <si>
    <t>в т. ч.</t>
  </si>
  <si>
    <r>
      <t>Софинансирование основного мероприятия</t>
    </r>
    <r>
      <rPr>
        <sz val="9"/>
        <rFont val="Times New Roman"/>
        <family val="1"/>
      </rPr>
      <t xml:space="preserve"> "Обеспечение жильём молодых семей" </t>
    </r>
    <r>
      <rPr>
        <sz val="7"/>
        <rFont val="Times New Roman"/>
        <family val="1"/>
      </rPr>
      <t>государственной программы Российской Федарации "Обеспечение доступным и комфортным жильём и коммунальными услугами граждан Российской Федерации"</t>
    </r>
  </si>
  <si>
    <t>в том числе: - за счёт собственных средств</t>
  </si>
  <si>
    <t>П6 3 00 L4970</t>
  </si>
  <si>
    <r>
      <t xml:space="preserve">                     - за счёт федеральных и областных средств  </t>
    </r>
    <r>
      <rPr>
        <sz val="7"/>
        <rFont val="Times New Roman"/>
        <family val="1"/>
      </rPr>
      <t>(дкл 19-Д40)</t>
    </r>
  </si>
  <si>
    <t xml:space="preserve">Оказание социальной помощи (Решение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Мценска")  </t>
  </si>
  <si>
    <t>БП 0 00 74530</t>
  </si>
  <si>
    <t>Обеспечение жильем ветеранов и инвалидов (свод)</t>
  </si>
  <si>
    <t xml:space="preserve">Обеспечение жильём отдельных категорий граждан, установл Фед зак от 12.01.1995г №5-ФЗ "О ветеранах", в соотв с Указом Президента РФ от 07.05.2008 г №714 </t>
  </si>
  <si>
    <r>
      <t xml:space="preserve"> в том числе: - за счёт федеральных средств   (</t>
    </r>
    <r>
      <rPr>
        <b/>
        <sz val="7"/>
        <rFont val="Times New Roman"/>
        <family val="1"/>
      </rPr>
      <t>дкл 201</t>
    </r>
    <r>
      <rPr>
        <sz val="8"/>
        <rFont val="Times New Roman"/>
        <family val="1"/>
      </rPr>
      <t>)</t>
    </r>
  </si>
  <si>
    <t xml:space="preserve">                      - за счёт областных средств</t>
  </si>
  <si>
    <t xml:space="preserve"> Обеспечение жильём отдельных категорий граждан, установленных Фед зак от 12.01.1995г №5-ФЗ "О ветеранах" и от 24.11.1995г №181-ФЗ "О социальной защите инвалидов в Российской Федерации" </t>
  </si>
  <si>
    <t>10 04</t>
  </si>
  <si>
    <t>Охрана семьи и детства</t>
  </si>
  <si>
    <r>
      <t xml:space="preserve">Выплата единовременного пособия при всех формах устройства детей, лишённых родительского попечения, в семью    </t>
    </r>
    <r>
      <rPr>
        <sz val="7"/>
        <rFont val="Times New Roman"/>
        <family val="1"/>
      </rPr>
      <t xml:space="preserve"> (дкл 19-206)</t>
    </r>
  </si>
  <si>
    <t>БП 0 00 52600</t>
  </si>
  <si>
    <t>Обеспечение жильем детей -сирот</t>
  </si>
  <si>
    <r>
      <t xml:space="preserve"> в том числе: - за счёт федеральных и областных средств  </t>
    </r>
    <r>
      <rPr>
        <sz val="7"/>
        <rFont val="Times New Roman"/>
        <family val="1"/>
      </rPr>
      <t>(дкл 19-780)</t>
    </r>
  </si>
  <si>
    <t>БП 0 00 R0820</t>
  </si>
  <si>
    <t>БП 0 00 72950</t>
  </si>
  <si>
    <t>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</si>
  <si>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БП 0 00 71510</t>
  </si>
  <si>
    <r>
      <t xml:space="preserve">Содержание ребёнка в семье опекуна и приёмной семье, </t>
    </r>
    <r>
      <rPr>
        <i/>
        <sz val="8"/>
        <rFont val="Times New Roman"/>
        <family val="1"/>
      </rPr>
      <t>а также</t>
    </r>
    <r>
      <rPr>
        <sz val="8"/>
        <rFont val="Times New Roman"/>
        <family val="1"/>
      </rPr>
      <t xml:space="preserve"> вознагрждение приёмного родителя</t>
    </r>
  </si>
  <si>
    <t>БП 0 00 72480</t>
  </si>
  <si>
    <t>-Выплаты приёмной семье на содержание подопечных детей</t>
  </si>
  <si>
    <t xml:space="preserve">-Вознаграждание приёмному родителю </t>
  </si>
  <si>
    <t>-Выплаты семьям опекунов на содержание подопечных детей</t>
  </si>
  <si>
    <t>Обеспечение бесплатного проезда детям, из числа детей - сирот</t>
  </si>
  <si>
    <t>БП 0 00 72470</t>
  </si>
  <si>
    <t xml:space="preserve">Единовременная выплата на ремонт жилых помещений, закреплённых на провах собственности за детьми-сиротами и детьми, оставшимися без попечения родителей, а также лиц из их числа </t>
  </si>
  <si>
    <t>БП 0 00 72490</t>
  </si>
  <si>
    <t>БП 0 00 72500</t>
  </si>
  <si>
    <t>10 06</t>
  </si>
  <si>
    <t xml:space="preserve">Другие вопросы в области соц политики </t>
  </si>
  <si>
    <t>Отдел опеки и попечительства</t>
  </si>
  <si>
    <t>БП 0 00 71600</t>
  </si>
  <si>
    <t>11 00</t>
  </si>
  <si>
    <t>Физическая культура и спорт</t>
  </si>
  <si>
    <t>11 01</t>
  </si>
  <si>
    <t xml:space="preserve">Физическая культура </t>
  </si>
  <si>
    <r>
      <t>Мероприятия в области физической культуры</t>
    </r>
    <r>
      <rPr>
        <sz val="9"/>
        <rFont val="Times New Roman"/>
        <family val="1"/>
      </rPr>
      <t xml:space="preserve"> 
(Мун. программа "Развитие физической культуры и спорта в городе Мценске на 2018-2022 годы")</t>
    </r>
  </si>
  <si>
    <t>ПЖ 0 00 74540</t>
  </si>
  <si>
    <t>12 00</t>
  </si>
  <si>
    <t>Средства массовой информации</t>
  </si>
  <si>
    <t>12 01</t>
  </si>
  <si>
    <t xml:space="preserve"> Телевидение и радиовещание</t>
  </si>
  <si>
    <t>МАУ "Мценская телерадиокомпания"  (свод)</t>
  </si>
  <si>
    <t>БП 0 00 74550</t>
  </si>
  <si>
    <t xml:space="preserve">                    - на иные цели  (по предложениям избирателей) 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</si>
  <si>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</si>
  <si>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</si>
  <si>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</si>
  <si>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</si>
  <si>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БП 0 00 74560</t>
  </si>
  <si>
    <t>Итого расходов</t>
  </si>
  <si>
    <t>0000</t>
  </si>
  <si>
    <r>
      <t>ПРОФИЦИТ БЮДЖЕТА (</t>
    </r>
    <r>
      <rPr>
        <sz val="8"/>
        <rFont val="Times New Roman"/>
        <family val="1"/>
      </rPr>
      <t>со знаком "плюс"</t>
    </r>
    <r>
      <rPr>
        <b/>
        <sz val="8"/>
        <rFont val="Times New Roman"/>
        <family val="1"/>
      </rPr>
      <t xml:space="preserve">)                        </t>
    </r>
    <r>
      <rPr>
        <sz val="8"/>
        <rFont val="Times New Roman"/>
        <family val="1"/>
      </rPr>
      <t xml:space="preserve"> или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                                ДЕФИЦИТ БЮДЖЕТА (</t>
    </r>
    <r>
      <rPr>
        <sz val="8"/>
        <rFont val="Times New Roman"/>
        <family val="1"/>
      </rPr>
      <t>со знаком "минус"</t>
    </r>
    <r>
      <rPr>
        <b/>
        <sz val="8"/>
        <rFont val="Times New Roman"/>
        <family val="1"/>
      </rPr>
      <t xml:space="preserve">)   </t>
    </r>
  </si>
  <si>
    <t>Источники внутреннего финансирования дефицита бюджета</t>
  </si>
  <si>
    <t>Бюджетные кредиты от кредитных организаций  Российской Федерации</t>
  </si>
  <si>
    <t xml:space="preserve"> 892 01 02 00 00 04 0000 710 Получение кредитов от кредитных организаций бюджетами городских округов в валюте Российской Федерации</t>
  </si>
  <si>
    <t>892 01 02 00 00 04 0000 810 Погашение бюджетами городских округов кредитов от кредитных организаций в валюте Российской Федерации</t>
  </si>
  <si>
    <t>Кредитные соглашения с другими бюджетами бюджетной системы</t>
  </si>
  <si>
    <t xml:space="preserve"> 892 01 03 01 00 04 0000 710 Получение бюджетных кредитов от других бюджетов бюджетной системы</t>
  </si>
  <si>
    <t xml:space="preserve"> 892 01 03 01 00 04 0000 810 Погашение бюджетных кредитов другим бюджетам бюджетной системы </t>
  </si>
  <si>
    <t>Изменение остатков средств на счетах по учёту средств бюджета</t>
  </si>
  <si>
    <t>000 01 05 00 00 00 0000 600  Уменьшение остатков средств бюджетов</t>
  </si>
  <si>
    <t>000 01 05 02 00 04 0000 610   Уменьшение прочих остатков денежных средств местных бюджетов</t>
  </si>
  <si>
    <t>На начало отчётного периода</t>
  </si>
  <si>
    <t xml:space="preserve"> - за счёт остатка областных средств</t>
  </si>
  <si>
    <r>
      <t xml:space="preserve"> - за счёт остатка областных средств (</t>
    </r>
    <r>
      <rPr>
        <sz val="7"/>
        <rFont val="Times New Roman"/>
        <family val="1"/>
      </rPr>
      <t>возвращённых в областной бюджет</t>
    </r>
    <r>
      <rPr>
        <sz val="8"/>
        <rFont val="Times New Roman"/>
        <family val="1"/>
      </rPr>
      <t>)</t>
    </r>
  </si>
  <si>
    <t xml:space="preserve"> - за счёт остатка собственных средств </t>
  </si>
  <si>
    <t xml:space="preserve"> На конец отчётного периода</t>
  </si>
  <si>
    <t xml:space="preserve"> - за счёт остатка федеральных и областных средств</t>
  </si>
  <si>
    <t>Иные источники внутреннего финансирования дефицита бюджета</t>
  </si>
  <si>
    <t>892 01 06 01 00 04 0000 630       Средства от продажи акций и иных форм участия в капитале, находящихся в собственности городских округов</t>
  </si>
  <si>
    <t>Из общей суммы расходов:</t>
  </si>
  <si>
    <r>
      <t xml:space="preserve"> -Расход за счёт собственных средств (</t>
    </r>
    <r>
      <rPr>
        <sz val="8"/>
        <rFont val="Times New Roman"/>
        <family val="1"/>
      </rPr>
      <t>налоговых и неналоговых доходов, дотаций и источников финансирования дефицита бюджета</t>
    </r>
    <r>
      <rPr>
        <b/>
        <sz val="8"/>
        <rFont val="Times New Roman"/>
        <family val="1"/>
      </rPr>
      <t>)</t>
    </r>
  </si>
  <si>
    <t xml:space="preserve">                    Удельный вес (в общем объёме расходов)</t>
  </si>
  <si>
    <t xml:space="preserve"> -Расход за счёт областных и федеральных средств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</si>
</sst>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"/>
    <numFmt numFmtId="166" formatCode="0.0"/>
    <numFmt numFmtId="167" formatCode="#,##0.00"/>
    <numFmt numFmtId="168" formatCode="#,##0.000"/>
    <numFmt numFmtId="169" formatCode="@"/>
    <numFmt numFmtId="170" formatCode="0.00"/>
    <numFmt numFmtId="171" formatCode="_-* #,##0.00_р_._-;\-* #,##0.00_р_._-;_-* \-??_р_._-;_-@_-"/>
    <numFmt numFmtId="172" formatCode="0.0%"/>
    <numFmt numFmtId="173" formatCode="0.000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color indexed="60"/>
      <name val="Times New Roman"/>
      <family val="1"/>
    </font>
    <font>
      <i/>
      <sz val="7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color indexed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5"/>
      <name val="Times New Roman"/>
      <family val="1"/>
    </font>
    <font>
      <b/>
      <u val="single"/>
      <sz val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right" vertical="center"/>
    </xf>
    <xf numFmtId="164" fontId="5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right"/>
    </xf>
    <xf numFmtId="164" fontId="2" fillId="0" borderId="1" xfId="0" applyFont="1" applyBorder="1" applyAlignment="1">
      <alignment horizontal="right"/>
    </xf>
    <xf numFmtId="164" fontId="3" fillId="0" borderId="0" xfId="0" applyFont="1" applyBorder="1" applyAlignment="1">
      <alignment horizontal="right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/>
    </xf>
    <xf numFmtId="164" fontId="3" fillId="0" borderId="4" xfId="0" applyFont="1" applyFill="1" applyBorder="1" applyAlignment="1" applyProtection="1">
      <alignment horizontal="center" vertical="center" wrapText="1"/>
      <protection locked="0"/>
    </xf>
    <xf numFmtId="164" fontId="7" fillId="0" borderId="5" xfId="0" applyFont="1" applyBorder="1" applyAlignment="1" applyProtection="1">
      <alignment horizontal="center" vertical="center"/>
      <protection locked="0"/>
    </xf>
    <xf numFmtId="164" fontId="7" fillId="0" borderId="4" xfId="0" applyFont="1" applyFill="1" applyBorder="1" applyAlignment="1">
      <alignment horizontal="center" vertical="center" wrapText="1"/>
    </xf>
    <xf numFmtId="164" fontId="7" fillId="0" borderId="6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7" fillId="0" borderId="7" xfId="0" applyFont="1" applyBorder="1" applyAlignment="1">
      <alignment horizontal="center"/>
    </xf>
    <xf numFmtId="164" fontId="7" fillId="0" borderId="8" xfId="0" applyFont="1" applyFill="1" applyBorder="1" applyAlignment="1">
      <alignment horizontal="center"/>
    </xf>
    <xf numFmtId="164" fontId="7" fillId="0" borderId="9" xfId="0" applyFont="1" applyFill="1" applyBorder="1" applyAlignment="1">
      <alignment horizontal="center"/>
    </xf>
    <xf numFmtId="164" fontId="7" fillId="0" borderId="7" xfId="0" applyFont="1" applyFill="1" applyBorder="1" applyAlignment="1">
      <alignment horizontal="center"/>
    </xf>
    <xf numFmtId="164" fontId="7" fillId="0" borderId="10" xfId="0" applyFont="1" applyBorder="1" applyAlignment="1">
      <alignment horizontal="center" vertical="center" wrapText="1"/>
    </xf>
    <xf numFmtId="164" fontId="7" fillId="0" borderId="11" xfId="0" applyFont="1" applyBorder="1" applyAlignment="1" applyProtection="1">
      <alignment horizontal="center"/>
      <protection locked="0"/>
    </xf>
    <xf numFmtId="164" fontId="7" fillId="0" borderId="12" xfId="0" applyFont="1" applyFill="1" applyBorder="1" applyAlignment="1">
      <alignment horizontal="center"/>
    </xf>
    <xf numFmtId="164" fontId="7" fillId="0" borderId="11" xfId="0" applyFont="1" applyFill="1" applyBorder="1" applyAlignment="1">
      <alignment horizontal="center"/>
    </xf>
    <xf numFmtId="164" fontId="7" fillId="0" borderId="13" xfId="0" applyFont="1" applyFill="1" applyBorder="1" applyAlignment="1" applyProtection="1">
      <alignment horizontal="center" vertical="center" wrapText="1"/>
      <protection locked="0"/>
    </xf>
    <xf numFmtId="164" fontId="7" fillId="0" borderId="14" xfId="0" applyFont="1" applyFill="1" applyBorder="1" applyAlignment="1">
      <alignment horizontal="center" vertical="center"/>
    </xf>
    <xf numFmtId="164" fontId="7" fillId="0" borderId="15" xfId="0" applyFont="1" applyFill="1" applyBorder="1" applyAlignment="1" applyProtection="1">
      <alignment horizontal="center" vertical="center" wrapText="1"/>
      <protection locked="0"/>
    </xf>
    <xf numFmtId="164" fontId="7" fillId="0" borderId="13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8" fillId="2" borderId="16" xfId="0" applyFont="1" applyFill="1" applyBorder="1" applyAlignment="1">
      <alignment vertical="center"/>
    </xf>
    <xf numFmtId="165" fontId="6" fillId="2" borderId="4" xfId="0" applyNumberFormat="1" applyFont="1" applyFill="1" applyBorder="1" applyAlignment="1" applyProtection="1">
      <alignment vertical="center"/>
      <protection locked="0"/>
    </xf>
    <xf numFmtId="165" fontId="6" fillId="2" borderId="17" xfId="0" applyNumberFormat="1" applyFont="1" applyFill="1" applyBorder="1" applyAlignment="1" applyProtection="1">
      <alignment vertical="center"/>
      <protection locked="0"/>
    </xf>
    <xf numFmtId="166" fontId="3" fillId="2" borderId="3" xfId="0" applyNumberFormat="1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 applyProtection="1">
      <alignment vertical="center"/>
      <protection locked="0"/>
    </xf>
    <xf numFmtId="166" fontId="3" fillId="2" borderId="17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 applyProtection="1">
      <alignment vertical="center"/>
      <protection/>
    </xf>
    <xf numFmtId="164" fontId="6" fillId="0" borderId="2" xfId="0" applyFont="1" applyFill="1" applyBorder="1" applyAlignment="1">
      <alignment horizontal="center" vertical="center"/>
    </xf>
    <xf numFmtId="164" fontId="3" fillId="2" borderId="16" xfId="0" applyFont="1" applyFill="1" applyBorder="1" applyAlignment="1">
      <alignment vertical="center"/>
    </xf>
    <xf numFmtId="167" fontId="3" fillId="2" borderId="4" xfId="0" applyNumberFormat="1" applyFont="1" applyFill="1" applyBorder="1" applyAlignment="1" applyProtection="1">
      <alignment vertical="center"/>
      <protection locked="0"/>
    </xf>
    <xf numFmtId="167" fontId="3" fillId="2" borderId="17" xfId="0" applyNumberFormat="1" applyFont="1" applyFill="1" applyBorder="1" applyAlignment="1" applyProtection="1">
      <alignment vertical="center"/>
      <protection locked="0"/>
    </xf>
    <xf numFmtId="168" fontId="3" fillId="2" borderId="18" xfId="0" applyNumberFormat="1" applyFont="1" applyFill="1" applyBorder="1" applyAlignment="1">
      <alignment horizontal="right" vertical="center"/>
    </xf>
    <xf numFmtId="167" fontId="3" fillId="2" borderId="2" xfId="0" applyNumberFormat="1" applyFont="1" applyFill="1" applyBorder="1" applyAlignment="1" applyProtection="1">
      <alignment vertical="center"/>
      <protection locked="0"/>
    </xf>
    <xf numFmtId="167" fontId="3" fillId="2" borderId="3" xfId="0" applyNumberFormat="1" applyFont="1" applyFill="1" applyBorder="1" applyAlignment="1" applyProtection="1">
      <alignment vertical="center"/>
      <protection locked="0"/>
    </xf>
    <xf numFmtId="164" fontId="6" fillId="2" borderId="2" xfId="0" applyNumberFormat="1" applyFont="1" applyFill="1" applyBorder="1" applyAlignment="1">
      <alignment horizontal="center" vertical="center"/>
    </xf>
    <xf numFmtId="164" fontId="8" fillId="2" borderId="16" xfId="0" applyFont="1" applyFill="1" applyBorder="1" applyAlignment="1">
      <alignment horizontal="left" vertical="center" wrapText="1"/>
    </xf>
    <xf numFmtId="165" fontId="6" fillId="2" borderId="4" xfId="0" applyNumberFormat="1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7" fillId="2" borderId="20" xfId="0" applyFont="1" applyFill="1" applyBorder="1" applyAlignment="1">
      <alignment vertical="center"/>
    </xf>
    <xf numFmtId="167" fontId="3" fillId="2" borderId="5" xfId="0" applyNumberFormat="1" applyFont="1" applyFill="1" applyBorder="1" applyAlignment="1">
      <alignment vertical="center"/>
    </xf>
    <xf numFmtId="167" fontId="3" fillId="2" borderId="21" xfId="0" applyNumberFormat="1" applyFont="1" applyFill="1" applyBorder="1" applyAlignment="1">
      <alignment vertical="center"/>
    </xf>
    <xf numFmtId="166" fontId="3" fillId="2" borderId="22" xfId="0" applyNumberFormat="1" applyFont="1" applyFill="1" applyBorder="1" applyAlignment="1">
      <alignment vertical="center"/>
    </xf>
    <xf numFmtId="168" fontId="3" fillId="2" borderId="23" xfId="0" applyNumberFormat="1" applyFont="1" applyFill="1" applyBorder="1" applyAlignment="1">
      <alignment horizontal="right" vertical="center"/>
    </xf>
    <xf numFmtId="167" fontId="3" fillId="2" borderId="19" xfId="0" applyNumberFormat="1" applyFont="1" applyFill="1" applyBorder="1" applyAlignment="1">
      <alignment vertical="center"/>
    </xf>
    <xf numFmtId="166" fontId="3" fillId="2" borderId="21" xfId="0" applyNumberFormat="1" applyFont="1" applyFill="1" applyBorder="1" applyAlignment="1">
      <alignment vertical="center"/>
    </xf>
    <xf numFmtId="167" fontId="6" fillId="2" borderId="22" xfId="0" applyNumberFormat="1" applyFont="1" applyFill="1" applyBorder="1" applyAlignment="1">
      <alignment vertical="center"/>
    </xf>
    <xf numFmtId="169" fontId="6" fillId="3" borderId="24" xfId="0" applyNumberFormat="1" applyFont="1" applyFill="1" applyBorder="1" applyAlignment="1">
      <alignment horizontal="center" vertical="center"/>
    </xf>
    <xf numFmtId="164" fontId="8" fillId="3" borderId="25" xfId="0" applyFont="1" applyFill="1" applyBorder="1" applyAlignment="1">
      <alignment horizontal="left" vertical="center"/>
    </xf>
    <xf numFmtId="165" fontId="6" fillId="3" borderId="26" xfId="0" applyNumberFormat="1" applyFont="1" applyFill="1" applyBorder="1" applyAlignment="1">
      <alignment vertical="center"/>
    </xf>
    <xf numFmtId="165" fontId="6" fillId="3" borderId="27" xfId="0" applyNumberFormat="1" applyFont="1" applyFill="1" applyBorder="1" applyAlignment="1">
      <alignment vertical="center"/>
    </xf>
    <xf numFmtId="166" fontId="3" fillId="3" borderId="28" xfId="0" applyNumberFormat="1" applyFont="1" applyFill="1" applyBorder="1" applyAlignment="1">
      <alignment vertical="center"/>
    </xf>
    <xf numFmtId="165" fontId="6" fillId="3" borderId="29" xfId="0" applyNumberFormat="1" applyFont="1" applyFill="1" applyBorder="1" applyAlignment="1">
      <alignment horizontal="right" vertical="center"/>
    </xf>
    <xf numFmtId="165" fontId="6" fillId="3" borderId="24" xfId="0" applyNumberFormat="1" applyFont="1" applyFill="1" applyBorder="1" applyAlignment="1">
      <alignment vertical="center"/>
    </xf>
    <xf numFmtId="166" fontId="3" fillId="3" borderId="30" xfId="0" applyNumberFormat="1" applyFont="1" applyFill="1" applyBorder="1" applyAlignment="1">
      <alignment vertical="center"/>
    </xf>
    <xf numFmtId="165" fontId="6" fillId="3" borderId="28" xfId="0" applyNumberFormat="1" applyFont="1" applyFill="1" applyBorder="1" applyAlignment="1">
      <alignment vertical="center"/>
    </xf>
    <xf numFmtId="169" fontId="9" fillId="4" borderId="31" xfId="0" applyNumberFormat="1" applyFont="1" applyFill="1" applyBorder="1" applyAlignment="1">
      <alignment horizontal="center" vertical="center"/>
    </xf>
    <xf numFmtId="164" fontId="3" fillId="4" borderId="32" xfId="0" applyFont="1" applyFill="1" applyBorder="1" applyAlignment="1">
      <alignment horizontal="left" vertical="center"/>
    </xf>
    <xf numFmtId="165" fontId="4" fillId="4" borderId="33" xfId="0" applyNumberFormat="1" applyFont="1" applyFill="1" applyBorder="1" applyAlignment="1">
      <alignment vertical="center"/>
    </xf>
    <xf numFmtId="165" fontId="3" fillId="4" borderId="34" xfId="0" applyNumberFormat="1" applyFont="1" applyFill="1" applyBorder="1" applyAlignment="1">
      <alignment vertical="center"/>
    </xf>
    <xf numFmtId="166" fontId="3" fillId="4" borderId="35" xfId="0" applyNumberFormat="1" applyFont="1" applyFill="1" applyBorder="1" applyAlignment="1">
      <alignment vertical="center"/>
    </xf>
    <xf numFmtId="165" fontId="3" fillId="4" borderId="36" xfId="0" applyNumberFormat="1" applyFont="1" applyFill="1" applyBorder="1" applyAlignment="1">
      <alignment horizontal="right" vertical="center"/>
    </xf>
    <xf numFmtId="165" fontId="3" fillId="4" borderId="36" xfId="0" applyNumberFormat="1" applyFont="1" applyFill="1" applyBorder="1" applyAlignment="1">
      <alignment vertical="center"/>
    </xf>
    <xf numFmtId="164" fontId="3" fillId="4" borderId="37" xfId="0" applyFont="1" applyFill="1" applyBorder="1" applyAlignment="1">
      <alignment vertical="center"/>
    </xf>
    <xf numFmtId="165" fontId="3" fillId="4" borderId="35" xfId="0" applyNumberFormat="1" applyFont="1" applyFill="1" applyBorder="1" applyAlignment="1">
      <alignment vertical="center"/>
    </xf>
    <xf numFmtId="164" fontId="3" fillId="4" borderId="38" xfId="0" applyFont="1" applyFill="1" applyBorder="1" applyAlignment="1">
      <alignment horizontal="left" vertical="center"/>
    </xf>
    <xf numFmtId="165" fontId="4" fillId="4" borderId="39" xfId="0" applyNumberFormat="1" applyFont="1" applyFill="1" applyBorder="1" applyAlignment="1">
      <alignment vertical="center"/>
    </xf>
    <xf numFmtId="165" fontId="3" fillId="4" borderId="40" xfId="0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4" fontId="3" fillId="4" borderId="41" xfId="0" applyFont="1" applyFill="1" applyBorder="1" applyAlignment="1">
      <alignment vertical="center"/>
    </xf>
    <xf numFmtId="164" fontId="3" fillId="4" borderId="42" xfId="0" applyFont="1" applyFill="1" applyBorder="1" applyAlignment="1">
      <alignment horizontal="left" vertical="center" wrapText="1"/>
    </xf>
    <xf numFmtId="165" fontId="4" fillId="4" borderId="43" xfId="0" applyNumberFormat="1" applyFont="1" applyFill="1" applyBorder="1" applyAlignment="1">
      <alignment vertical="center"/>
    </xf>
    <xf numFmtId="165" fontId="3" fillId="4" borderId="44" xfId="0" applyNumberFormat="1" applyFont="1" applyFill="1" applyBorder="1" applyAlignment="1">
      <alignment vertical="center"/>
    </xf>
    <xf numFmtId="166" fontId="3" fillId="4" borderId="45" xfId="0" applyNumberFormat="1" applyFont="1" applyFill="1" applyBorder="1" applyAlignment="1">
      <alignment vertical="center"/>
    </xf>
    <xf numFmtId="165" fontId="3" fillId="4" borderId="46" xfId="0" applyNumberFormat="1" applyFont="1" applyFill="1" applyBorder="1" applyAlignment="1">
      <alignment horizontal="right" vertical="center"/>
    </xf>
    <xf numFmtId="165" fontId="3" fillId="4" borderId="46" xfId="0" applyNumberFormat="1" applyFont="1" applyFill="1" applyBorder="1" applyAlignment="1">
      <alignment vertical="center"/>
    </xf>
    <xf numFmtId="165" fontId="3" fillId="4" borderId="41" xfId="0" applyNumberFormat="1" applyFont="1" applyFill="1" applyBorder="1" applyAlignment="1">
      <alignment vertical="center"/>
    </xf>
    <xf numFmtId="169" fontId="3" fillId="0" borderId="31" xfId="0" applyNumberFormat="1" applyFont="1" applyFill="1" applyBorder="1" applyAlignment="1">
      <alignment horizontal="center" vertical="center"/>
    </xf>
    <xf numFmtId="164" fontId="3" fillId="0" borderId="47" xfId="0" applyNumberFormat="1" applyFont="1" applyFill="1" applyBorder="1" applyAlignment="1">
      <alignment horizontal="left" vertical="center" wrapText="1"/>
    </xf>
    <xf numFmtId="165" fontId="4" fillId="0" borderId="48" xfId="0" applyNumberFormat="1" applyFont="1" applyFill="1" applyBorder="1" applyAlignment="1">
      <alignment vertical="center"/>
    </xf>
    <xf numFmtId="165" fontId="3" fillId="0" borderId="49" xfId="0" applyNumberFormat="1" applyFont="1" applyFill="1" applyBorder="1" applyAlignment="1">
      <alignment vertical="center"/>
    </xf>
    <xf numFmtId="166" fontId="3" fillId="0" borderId="50" xfId="0" applyNumberFormat="1" applyFont="1" applyFill="1" applyBorder="1" applyAlignment="1">
      <alignment vertical="center"/>
    </xf>
    <xf numFmtId="165" fontId="3" fillId="0" borderId="51" xfId="0" applyNumberFormat="1" applyFont="1" applyFill="1" applyBorder="1" applyAlignment="1">
      <alignment horizontal="right" vertical="center"/>
    </xf>
    <xf numFmtId="165" fontId="3" fillId="0" borderId="31" xfId="0" applyNumberFormat="1" applyFont="1" applyFill="1" applyBorder="1" applyAlignment="1">
      <alignment vertical="center"/>
    </xf>
    <xf numFmtId="166" fontId="3" fillId="0" borderId="30" xfId="0" applyNumberFormat="1" applyFont="1" applyFill="1" applyBorder="1" applyAlignment="1">
      <alignment vertical="center"/>
    </xf>
    <xf numFmtId="165" fontId="3" fillId="0" borderId="50" xfId="0" applyNumberFormat="1" applyFont="1" applyFill="1" applyBorder="1" applyAlignment="1">
      <alignment vertical="center"/>
    </xf>
    <xf numFmtId="169" fontId="3" fillId="0" borderId="52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vertical="center"/>
    </xf>
    <xf numFmtId="166" fontId="3" fillId="0" borderId="28" xfId="0" applyNumberFormat="1" applyFont="1" applyFill="1" applyBorder="1" applyAlignment="1">
      <alignment vertical="center"/>
    </xf>
    <xf numFmtId="165" fontId="3" fillId="0" borderId="29" xfId="0" applyNumberFormat="1" applyFont="1" applyFill="1" applyBorder="1" applyAlignment="1">
      <alignment horizontal="right" vertical="center"/>
    </xf>
    <xf numFmtId="165" fontId="3" fillId="0" borderId="24" xfId="0" applyNumberFormat="1" applyFont="1" applyFill="1" applyBorder="1" applyAlignment="1">
      <alignment vertical="center"/>
    </xf>
    <xf numFmtId="166" fontId="3" fillId="0" borderId="27" xfId="0" applyNumberFormat="1" applyFont="1" applyFill="1" applyBorder="1" applyAlignment="1">
      <alignment vertical="center"/>
    </xf>
    <xf numFmtId="165" fontId="3" fillId="0" borderId="28" xfId="0" applyNumberFormat="1" applyFont="1" applyFill="1" applyBorder="1" applyAlignment="1">
      <alignment vertical="center"/>
    </xf>
    <xf numFmtId="164" fontId="3" fillId="0" borderId="25" xfId="0" applyFont="1" applyFill="1" applyBorder="1" applyAlignment="1">
      <alignment horizontal="left" vertical="center" wrapText="1"/>
    </xf>
    <xf numFmtId="169" fontId="3" fillId="0" borderId="24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left" vertical="center" wrapText="1"/>
    </xf>
    <xf numFmtId="169" fontId="6" fillId="2" borderId="54" xfId="0" applyNumberFormat="1" applyFont="1" applyFill="1" applyBorder="1" applyAlignment="1">
      <alignment horizontal="center" vertical="center"/>
    </xf>
    <xf numFmtId="169" fontId="8" fillId="2" borderId="55" xfId="0" applyNumberFormat="1" applyFont="1" applyFill="1" applyBorder="1" applyAlignment="1">
      <alignment vertical="center" wrapText="1"/>
    </xf>
    <xf numFmtId="165" fontId="6" fillId="2" borderId="56" xfId="0" applyNumberFormat="1" applyFont="1" applyFill="1" applyBorder="1" applyAlignment="1">
      <alignment vertical="center"/>
    </xf>
    <xf numFmtId="165" fontId="6" fillId="2" borderId="54" xfId="0" applyNumberFormat="1" applyFont="1" applyFill="1" applyBorder="1" applyAlignment="1">
      <alignment vertical="center"/>
    </xf>
    <xf numFmtId="165" fontId="6" fillId="2" borderId="14" xfId="0" applyNumberFormat="1" applyFont="1" applyFill="1" applyBorder="1" applyAlignment="1">
      <alignment vertical="center"/>
    </xf>
    <xf numFmtId="165" fontId="6" fillId="2" borderId="13" xfId="0" applyNumberFormat="1" applyFont="1" applyFill="1" applyBorder="1" applyAlignment="1">
      <alignment vertical="center"/>
    </xf>
    <xf numFmtId="169" fontId="3" fillId="0" borderId="19" xfId="0" applyNumberFormat="1" applyFont="1" applyFill="1" applyBorder="1" applyAlignment="1">
      <alignment horizontal="center" vertical="center"/>
    </xf>
    <xf numFmtId="167" fontId="7" fillId="2" borderId="5" xfId="0" applyNumberFormat="1" applyFont="1" applyFill="1" applyBorder="1" applyAlignment="1">
      <alignment vertical="center"/>
    </xf>
    <xf numFmtId="167" fontId="7" fillId="2" borderId="19" xfId="0" applyNumberFormat="1" applyFont="1" applyFill="1" applyBorder="1" applyAlignment="1">
      <alignment vertical="center"/>
    </xf>
    <xf numFmtId="167" fontId="7" fillId="2" borderId="22" xfId="0" applyNumberFormat="1" applyFont="1" applyFill="1" applyBorder="1" applyAlignment="1">
      <alignment vertical="center"/>
    </xf>
    <xf numFmtId="167" fontId="7" fillId="2" borderId="21" xfId="0" applyNumberFormat="1" applyFont="1" applyFill="1" applyBorder="1" applyAlignment="1">
      <alignment vertical="center"/>
    </xf>
    <xf numFmtId="164" fontId="10" fillId="0" borderId="31" xfId="0" applyNumberFormat="1" applyFont="1" applyFill="1" applyBorder="1" applyAlignment="1">
      <alignment horizontal="center" vertical="center"/>
    </xf>
    <xf numFmtId="169" fontId="4" fillId="0" borderId="47" xfId="0" applyNumberFormat="1" applyFont="1" applyFill="1" applyBorder="1" applyAlignment="1">
      <alignment horizontal="left" vertical="center" wrapText="1"/>
    </xf>
    <xf numFmtId="165" fontId="3" fillId="5" borderId="26" xfId="0" applyNumberFormat="1" applyFont="1" applyFill="1" applyBorder="1" applyAlignment="1">
      <alignment vertical="center"/>
    </xf>
    <xf numFmtId="165" fontId="3" fillId="5" borderId="31" xfId="0" applyNumberFormat="1" applyFont="1" applyFill="1" applyBorder="1" applyAlignment="1">
      <alignment vertical="center"/>
    </xf>
    <xf numFmtId="165" fontId="3" fillId="5" borderId="50" xfId="0" applyNumberFormat="1" applyFont="1" applyFill="1" applyBorder="1" applyAlignment="1">
      <alignment vertical="center"/>
    </xf>
    <xf numFmtId="165" fontId="3" fillId="5" borderId="30" xfId="0" applyNumberFormat="1" applyFont="1" applyFill="1" applyBorder="1" applyAlignment="1">
      <alignment vertical="center"/>
    </xf>
    <xf numFmtId="164" fontId="10" fillId="0" borderId="52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left" vertical="center" wrapText="1"/>
    </xf>
    <xf numFmtId="165" fontId="3" fillId="4" borderId="57" xfId="0" applyNumberFormat="1" applyFont="1" applyFill="1" applyBorder="1" applyAlignment="1">
      <alignment vertical="center"/>
    </xf>
    <xf numFmtId="165" fontId="3" fillId="4" borderId="58" xfId="0" applyNumberFormat="1" applyFont="1" applyFill="1" applyBorder="1" applyAlignment="1">
      <alignment vertical="center"/>
    </xf>
    <xf numFmtId="165" fontId="3" fillId="4" borderId="59" xfId="0" applyNumberFormat="1" applyFont="1" applyFill="1" applyBorder="1" applyAlignment="1">
      <alignment vertical="center"/>
    </xf>
    <xf numFmtId="165" fontId="3" fillId="0" borderId="58" xfId="0" applyNumberFormat="1" applyFont="1" applyFill="1" applyBorder="1" applyAlignment="1">
      <alignment vertical="center"/>
    </xf>
    <xf numFmtId="165" fontId="3" fillId="0" borderId="60" xfId="0" applyNumberFormat="1" applyFont="1" applyFill="1" applyBorder="1" applyAlignment="1">
      <alignment vertical="center"/>
    </xf>
    <xf numFmtId="165" fontId="3" fillId="0" borderId="59" xfId="0" applyNumberFormat="1" applyFont="1" applyFill="1" applyBorder="1" applyAlignment="1">
      <alignment vertical="center"/>
    </xf>
    <xf numFmtId="164" fontId="10" fillId="0" borderId="61" xfId="0" applyNumberFormat="1" applyFont="1" applyFill="1" applyBorder="1" applyAlignment="1">
      <alignment horizontal="center" vertical="center"/>
    </xf>
    <xf numFmtId="165" fontId="3" fillId="0" borderId="62" xfId="0" applyNumberFormat="1" applyFont="1" applyFill="1" applyBorder="1" applyAlignment="1">
      <alignment vertical="center"/>
    </xf>
    <xf numFmtId="165" fontId="3" fillId="0" borderId="63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165" fontId="3" fillId="3" borderId="62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4" fontId="3" fillId="0" borderId="64" xfId="0" applyNumberFormat="1" applyFont="1" applyFill="1" applyBorder="1" applyAlignment="1">
      <alignment horizontal="left" vertical="center" wrapText="1"/>
    </xf>
    <xf numFmtId="165" fontId="3" fillId="4" borderId="33" xfId="0" applyNumberFormat="1" applyFont="1" applyFill="1" applyBorder="1" applyAlignment="1">
      <alignment vertical="center"/>
    </xf>
    <xf numFmtId="165" fontId="3" fillId="4" borderId="65" xfId="0" applyNumberFormat="1" applyFont="1" applyFill="1" applyBorder="1" applyAlignment="1">
      <alignment vertical="center"/>
    </xf>
    <xf numFmtId="165" fontId="3" fillId="4" borderId="66" xfId="0" applyNumberFormat="1" applyFont="1" applyFill="1" applyBorder="1" applyAlignment="1">
      <alignment vertical="center"/>
    </xf>
    <xf numFmtId="165" fontId="3" fillId="0" borderId="65" xfId="0" applyNumberFormat="1" applyFont="1" applyFill="1" applyBorder="1" applyAlignment="1">
      <alignment vertical="center"/>
    </xf>
    <xf numFmtId="165" fontId="3" fillId="0" borderId="37" xfId="0" applyNumberFormat="1" applyFont="1" applyFill="1" applyBorder="1" applyAlignment="1">
      <alignment vertical="center"/>
    </xf>
    <xf numFmtId="165" fontId="3" fillId="0" borderId="66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horizontal="left" vertical="center" wrapText="1"/>
    </xf>
    <xf numFmtId="165" fontId="3" fillId="0" borderId="67" xfId="0" applyNumberFormat="1" applyFont="1" applyFill="1" applyBorder="1" applyAlignment="1">
      <alignment vertical="center"/>
    </xf>
    <xf numFmtId="165" fontId="3" fillId="0" borderId="68" xfId="0" applyNumberFormat="1" applyFont="1" applyFill="1" applyBorder="1" applyAlignment="1">
      <alignment vertical="center"/>
    </xf>
    <xf numFmtId="165" fontId="3" fillId="0" borderId="45" xfId="0" applyNumberFormat="1" applyFont="1" applyFill="1" applyBorder="1" applyAlignment="1">
      <alignment vertical="center"/>
    </xf>
    <xf numFmtId="165" fontId="3" fillId="3" borderId="67" xfId="0" applyNumberFormat="1" applyFont="1" applyFill="1" applyBorder="1" applyAlignment="1">
      <alignment vertical="center"/>
    </xf>
    <xf numFmtId="165" fontId="3" fillId="0" borderId="69" xfId="0" applyNumberFormat="1" applyFont="1" applyFill="1" applyBorder="1" applyAlignment="1">
      <alignment vertical="center"/>
    </xf>
    <xf numFmtId="164" fontId="10" fillId="0" borderId="65" xfId="0" applyNumberFormat="1" applyFont="1" applyFill="1" applyBorder="1" applyAlignment="1">
      <alignment horizontal="center" vertical="center"/>
    </xf>
    <xf numFmtId="164" fontId="10" fillId="0" borderId="70" xfId="0" applyNumberFormat="1" applyFont="1" applyFill="1" applyBorder="1" applyAlignment="1">
      <alignment horizontal="center" vertical="center"/>
    </xf>
    <xf numFmtId="164" fontId="3" fillId="0" borderId="71" xfId="0" applyNumberFormat="1" applyFont="1" applyFill="1" applyBorder="1" applyAlignment="1">
      <alignment horizontal="left" vertical="center" wrapText="1"/>
    </xf>
    <xf numFmtId="165" fontId="3" fillId="0" borderId="56" xfId="0" applyNumberFormat="1" applyFont="1" applyFill="1" applyBorder="1" applyAlignment="1">
      <alignment vertical="center"/>
    </xf>
    <xf numFmtId="165" fontId="3" fillId="0" borderId="5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5" fontId="3" fillId="3" borderId="56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164" fontId="6" fillId="2" borderId="54" xfId="0" applyNumberFormat="1" applyFont="1" applyFill="1" applyBorder="1" applyAlignment="1">
      <alignment horizontal="center" vertical="center"/>
    </xf>
    <xf numFmtId="169" fontId="8" fillId="2" borderId="55" xfId="0" applyNumberFormat="1" applyFont="1" applyFill="1" applyBorder="1" applyAlignment="1">
      <alignment vertical="center"/>
    </xf>
    <xf numFmtId="166" fontId="3" fillId="2" borderId="14" xfId="0" applyNumberFormat="1" applyFont="1" applyFill="1" applyBorder="1" applyAlignment="1">
      <alignment vertical="center"/>
    </xf>
    <xf numFmtId="165" fontId="6" fillId="2" borderId="72" xfId="0" applyNumberFormat="1" applyFont="1" applyFill="1" applyBorder="1" applyAlignment="1">
      <alignment horizontal="right" vertical="center"/>
    </xf>
    <xf numFmtId="166" fontId="3" fillId="2" borderId="13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horizontal="center" vertical="center"/>
    </xf>
    <xf numFmtId="166" fontId="3" fillId="5" borderId="50" xfId="0" applyNumberFormat="1" applyFont="1" applyFill="1" applyBorder="1" applyAlignment="1">
      <alignment vertical="center"/>
    </xf>
    <xf numFmtId="165" fontId="3" fillId="5" borderId="51" xfId="0" applyNumberFormat="1" applyFont="1" applyFill="1" applyBorder="1" applyAlignment="1">
      <alignment horizontal="right" vertical="center"/>
    </xf>
    <xf numFmtId="166" fontId="3" fillId="5" borderId="30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horizontal="center" vertical="center"/>
    </xf>
    <xf numFmtId="169" fontId="3" fillId="0" borderId="73" xfId="0" applyNumberFormat="1" applyFont="1" applyFill="1" applyBorder="1" applyAlignment="1">
      <alignment horizontal="left" vertical="center" wrapText="1"/>
    </xf>
    <xf numFmtId="165" fontId="3" fillId="0" borderId="57" xfId="0" applyNumberFormat="1" applyFont="1" applyFill="1" applyBorder="1" applyAlignment="1">
      <alignment vertical="center"/>
    </xf>
    <xf numFmtId="166" fontId="3" fillId="0" borderId="59" xfId="0" applyNumberFormat="1" applyFont="1" applyFill="1" applyBorder="1" applyAlignment="1">
      <alignment vertical="center"/>
    </xf>
    <xf numFmtId="165" fontId="3" fillId="3" borderId="74" xfId="0" applyNumberFormat="1" applyFont="1" applyFill="1" applyBorder="1" applyAlignment="1">
      <alignment horizontal="right" vertical="center"/>
    </xf>
    <xf numFmtId="166" fontId="3" fillId="0" borderId="60" xfId="0" applyNumberFormat="1" applyFont="1" applyFill="1" applyBorder="1" applyAlignment="1">
      <alignment vertical="center"/>
    </xf>
    <xf numFmtId="164" fontId="3" fillId="0" borderId="68" xfId="0" applyNumberFormat="1" applyFont="1" applyFill="1" applyBorder="1" applyAlignment="1">
      <alignment horizontal="center" vertical="center"/>
    </xf>
    <xf numFmtId="169" fontId="3" fillId="0" borderId="42" xfId="0" applyNumberFormat="1" applyFont="1" applyFill="1" applyBorder="1" applyAlignment="1">
      <alignment horizontal="left" vertical="center" wrapText="1"/>
    </xf>
    <xf numFmtId="166" fontId="3" fillId="0" borderId="45" xfId="0" applyNumberFormat="1" applyFont="1" applyFill="1" applyBorder="1" applyAlignment="1">
      <alignment vertical="center"/>
    </xf>
    <xf numFmtId="165" fontId="3" fillId="3" borderId="46" xfId="0" applyNumberFormat="1" applyFont="1" applyFill="1" applyBorder="1" applyAlignment="1">
      <alignment horizontal="right" vertical="center"/>
    </xf>
    <xf numFmtId="166" fontId="3" fillId="0" borderId="69" xfId="0" applyNumberFormat="1" applyFont="1" applyFill="1" applyBorder="1" applyAlignment="1">
      <alignment vertical="center"/>
    </xf>
    <xf numFmtId="166" fontId="7" fillId="5" borderId="30" xfId="0" applyNumberFormat="1" applyFont="1" applyFill="1" applyBorder="1" applyAlignment="1">
      <alignment vertical="center"/>
    </xf>
    <xf numFmtId="169" fontId="3" fillId="0" borderId="58" xfId="0" applyNumberFormat="1" applyFont="1" applyFill="1" applyBorder="1" applyAlignment="1">
      <alignment horizontal="center" vertical="center"/>
    </xf>
    <xf numFmtId="166" fontId="7" fillId="0" borderId="60" xfId="0" applyNumberFormat="1" applyFont="1" applyFill="1" applyBorder="1" applyAlignment="1">
      <alignment vertical="center"/>
    </xf>
    <xf numFmtId="165" fontId="3" fillId="0" borderId="59" xfId="0" applyNumberFormat="1" applyFont="1" applyBorder="1" applyAlignment="1">
      <alignment vertical="center"/>
    </xf>
    <xf numFmtId="169" fontId="3" fillId="0" borderId="63" xfId="0" applyNumberFormat="1" applyFont="1" applyFill="1" applyBorder="1" applyAlignment="1">
      <alignment horizontal="center" vertical="center"/>
    </xf>
    <xf numFmtId="169" fontId="3" fillId="0" borderId="75" xfId="0" applyNumberFormat="1" applyFont="1" applyFill="1" applyBorder="1" applyAlignment="1">
      <alignment horizontal="left" vertical="center" wrapText="1"/>
    </xf>
    <xf numFmtId="165" fontId="3" fillId="0" borderId="45" xfId="0" applyNumberFormat="1" applyFont="1" applyBorder="1" applyAlignment="1">
      <alignment vertical="center"/>
    </xf>
    <xf numFmtId="166" fontId="3" fillId="0" borderId="12" xfId="0" applyNumberFormat="1" applyFont="1" applyFill="1" applyBorder="1" applyAlignment="1">
      <alignment vertical="center"/>
    </xf>
    <xf numFmtId="165" fontId="3" fillId="3" borderId="76" xfId="0" applyNumberFormat="1" applyFont="1" applyFill="1" applyBorder="1" applyAlignment="1">
      <alignment horizontal="right" vertical="center"/>
    </xf>
    <xf numFmtId="166" fontId="3" fillId="0" borderId="11" xfId="0" applyNumberFormat="1" applyFont="1" applyFill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4" fontId="4" fillId="0" borderId="0" xfId="0" applyFont="1" applyFill="1" applyBorder="1" applyAlignment="1">
      <alignment vertical="center" wrapText="1"/>
    </xf>
    <xf numFmtId="165" fontId="3" fillId="5" borderId="62" xfId="0" applyNumberFormat="1" applyFont="1" applyFill="1" applyBorder="1" applyAlignment="1">
      <alignment vertical="center"/>
    </xf>
    <xf numFmtId="165" fontId="3" fillId="5" borderId="11" xfId="0" applyNumberFormat="1" applyFont="1" applyFill="1" applyBorder="1" applyAlignment="1">
      <alignment vertical="center"/>
    </xf>
    <xf numFmtId="166" fontId="3" fillId="5" borderId="12" xfId="0" applyNumberFormat="1" applyFont="1" applyFill="1" applyBorder="1" applyAlignment="1">
      <alignment vertical="center"/>
    </xf>
    <xf numFmtId="165" fontId="3" fillId="5" borderId="76" xfId="0" applyNumberFormat="1" applyFont="1" applyFill="1" applyBorder="1" applyAlignment="1">
      <alignment horizontal="right" vertical="center"/>
    </xf>
    <xf numFmtId="165" fontId="3" fillId="5" borderId="63" xfId="0" applyNumberFormat="1" applyFont="1" applyFill="1" applyBorder="1" applyAlignment="1">
      <alignment vertical="center"/>
    </xf>
    <xf numFmtId="166" fontId="3" fillId="5" borderId="11" xfId="0" applyNumberFormat="1" applyFont="1" applyFill="1" applyBorder="1" applyAlignment="1">
      <alignment vertical="center"/>
    </xf>
    <xf numFmtId="165" fontId="3" fillId="5" borderId="12" xfId="0" applyNumberFormat="1" applyFont="1" applyFill="1" applyBorder="1" applyAlignment="1">
      <alignment vertical="center"/>
    </xf>
    <xf numFmtId="169" fontId="3" fillId="0" borderId="61" xfId="0" applyNumberFormat="1" applyFont="1" applyFill="1" applyBorder="1" applyAlignment="1">
      <alignment horizontal="center" vertical="center"/>
    </xf>
    <xf numFmtId="164" fontId="3" fillId="0" borderId="77" xfId="0" applyFont="1" applyFill="1" applyBorder="1" applyAlignment="1">
      <alignment vertical="center" wrapText="1"/>
    </xf>
    <xf numFmtId="165" fontId="3" fillId="0" borderId="43" xfId="0" applyNumberFormat="1" applyFont="1" applyFill="1" applyBorder="1" applyAlignment="1">
      <alignment vertical="center"/>
    </xf>
    <xf numFmtId="165" fontId="3" fillId="0" borderId="78" xfId="0" applyNumberFormat="1" applyFont="1" applyFill="1" applyBorder="1" applyAlignment="1">
      <alignment vertical="center"/>
    </xf>
    <xf numFmtId="166" fontId="3" fillId="0" borderId="79" xfId="0" applyNumberFormat="1" applyFont="1" applyFill="1" applyBorder="1" applyAlignment="1">
      <alignment vertical="center"/>
    </xf>
    <xf numFmtId="165" fontId="3" fillId="3" borderId="80" xfId="0" applyNumberFormat="1" applyFont="1" applyFill="1" applyBorder="1" applyAlignment="1">
      <alignment horizontal="right" vertical="center"/>
    </xf>
    <xf numFmtId="165" fontId="3" fillId="0" borderId="61" xfId="0" applyNumberFormat="1" applyFont="1" applyFill="1" applyBorder="1" applyAlignment="1">
      <alignment vertical="center"/>
    </xf>
    <xf numFmtId="166" fontId="3" fillId="0" borderId="78" xfId="0" applyNumberFormat="1" applyFont="1" applyFill="1" applyBorder="1" applyAlignment="1">
      <alignment vertical="center"/>
    </xf>
    <xf numFmtId="165" fontId="3" fillId="0" borderId="79" xfId="0" applyNumberFormat="1" applyFont="1" applyFill="1" applyBorder="1" applyAlignment="1">
      <alignment vertical="center"/>
    </xf>
    <xf numFmtId="164" fontId="4" fillId="0" borderId="47" xfId="0" applyFont="1" applyFill="1" applyBorder="1" applyAlignment="1">
      <alignment vertical="center"/>
    </xf>
    <xf numFmtId="166" fontId="3" fillId="5" borderId="81" xfId="0" applyNumberFormat="1" applyFont="1" applyFill="1" applyBorder="1" applyAlignment="1">
      <alignment vertical="center"/>
    </xf>
    <xf numFmtId="165" fontId="3" fillId="5" borderId="81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horizontal="center" vertical="center"/>
    </xf>
    <xf numFmtId="169" fontId="12" fillId="0" borderId="82" xfId="0" applyNumberFormat="1" applyFont="1" applyBorder="1" applyAlignment="1">
      <alignment horizontal="left" vertical="center" wrapText="1"/>
    </xf>
    <xf numFmtId="165" fontId="3" fillId="5" borderId="83" xfId="0" applyNumberFormat="1" applyFont="1" applyFill="1" applyBorder="1" applyAlignment="1">
      <alignment vertical="center"/>
    </xf>
    <xf numFmtId="165" fontId="3" fillId="5" borderId="7" xfId="0" applyNumberFormat="1" applyFont="1" applyFill="1" applyBorder="1" applyAlignment="1">
      <alignment vertical="center"/>
    </xf>
    <xf numFmtId="166" fontId="3" fillId="5" borderId="84" xfId="0" applyNumberFormat="1" applyFont="1" applyFill="1" applyBorder="1" applyAlignment="1">
      <alignment vertical="center"/>
    </xf>
    <xf numFmtId="165" fontId="3" fillId="5" borderId="85" xfId="0" applyNumberFormat="1" applyFont="1" applyFill="1" applyBorder="1" applyAlignment="1">
      <alignment horizontal="right" vertical="center"/>
    </xf>
    <xf numFmtId="165" fontId="3" fillId="5" borderId="52" xfId="0" applyNumberFormat="1" applyFont="1" applyFill="1" applyBorder="1" applyAlignment="1">
      <alignment vertical="center"/>
    </xf>
    <xf numFmtId="165" fontId="3" fillId="5" borderId="84" xfId="0" applyNumberFormat="1" applyFont="1" applyFill="1" applyBorder="1" applyAlignment="1">
      <alignment vertical="center"/>
    </xf>
    <xf numFmtId="164" fontId="3" fillId="0" borderId="61" xfId="0" applyNumberFormat="1" applyFont="1" applyFill="1" applyBorder="1" applyAlignment="1">
      <alignment horizontal="center" vertical="center"/>
    </xf>
    <xf numFmtId="164" fontId="3" fillId="0" borderId="77" xfId="0" applyFont="1" applyBorder="1" applyAlignment="1">
      <alignment vertical="center" wrapText="1"/>
    </xf>
    <xf numFmtId="165" fontId="3" fillId="0" borderId="86" xfId="0" applyNumberFormat="1" applyFont="1" applyFill="1" applyBorder="1" applyAlignment="1">
      <alignment vertical="center"/>
    </xf>
    <xf numFmtId="165" fontId="3" fillId="5" borderId="57" xfId="0" applyNumberFormat="1" applyFont="1" applyFill="1" applyBorder="1" applyAlignment="1">
      <alignment vertical="center"/>
    </xf>
    <xf numFmtId="165" fontId="3" fillId="5" borderId="60" xfId="0" applyNumberFormat="1" applyFont="1" applyFill="1" applyBorder="1" applyAlignment="1">
      <alignment vertical="center"/>
    </xf>
    <xf numFmtId="166" fontId="3" fillId="5" borderId="87" xfId="0" applyNumberFormat="1" applyFont="1" applyFill="1" applyBorder="1" applyAlignment="1">
      <alignment vertical="center"/>
    </xf>
    <xf numFmtId="165" fontId="3" fillId="5" borderId="74" xfId="0" applyNumberFormat="1" applyFont="1" applyFill="1" applyBorder="1" applyAlignment="1">
      <alignment horizontal="right" vertical="center"/>
    </xf>
    <xf numFmtId="165" fontId="3" fillId="5" borderId="58" xfId="0" applyNumberFormat="1" applyFont="1" applyFill="1" applyBorder="1" applyAlignment="1">
      <alignment vertical="center"/>
    </xf>
    <xf numFmtId="165" fontId="3" fillId="5" borderId="87" xfId="0" applyNumberFormat="1" applyFont="1" applyFill="1" applyBorder="1" applyAlignment="1">
      <alignment vertical="center"/>
    </xf>
    <xf numFmtId="164" fontId="3" fillId="0" borderId="70" xfId="0" applyNumberFormat="1" applyFont="1" applyFill="1" applyBorder="1" applyAlignment="1">
      <alignment horizontal="center" vertical="center"/>
    </xf>
    <xf numFmtId="164" fontId="3" fillId="0" borderId="88" xfId="0" applyFont="1" applyBorder="1" applyAlignment="1">
      <alignment horizontal="left" vertical="center" wrapText="1"/>
    </xf>
    <xf numFmtId="165" fontId="3" fillId="0" borderId="89" xfId="0" applyNumberFormat="1" applyFont="1" applyFill="1" applyBorder="1" applyAlignment="1">
      <alignment vertical="center"/>
    </xf>
    <xf numFmtId="166" fontId="3" fillId="0" borderId="90" xfId="0" applyNumberFormat="1" applyFont="1" applyFill="1" applyBorder="1" applyAlignment="1">
      <alignment vertical="center"/>
    </xf>
    <xf numFmtId="165" fontId="3" fillId="3" borderId="91" xfId="0" applyNumberFormat="1" applyFont="1" applyFill="1" applyBorder="1" applyAlignment="1">
      <alignment horizontal="right" vertical="center"/>
    </xf>
    <xf numFmtId="165" fontId="3" fillId="0" borderId="70" xfId="0" applyNumberFormat="1" applyFont="1" applyFill="1" applyBorder="1" applyAlignment="1">
      <alignment vertical="center"/>
    </xf>
    <xf numFmtId="165" fontId="3" fillId="0" borderId="92" xfId="0" applyNumberFormat="1" applyFont="1" applyFill="1" applyBorder="1" applyAlignment="1">
      <alignment vertical="center"/>
    </xf>
    <xf numFmtId="166" fontId="3" fillId="2" borderId="93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horizontal="right" vertical="center"/>
    </xf>
    <xf numFmtId="165" fontId="6" fillId="2" borderId="94" xfId="0" applyNumberFormat="1" applyFont="1" applyFill="1" applyBorder="1" applyAlignment="1">
      <alignment vertical="center"/>
    </xf>
    <xf numFmtId="168" fontId="3" fillId="2" borderId="5" xfId="0" applyNumberFormat="1" applyFont="1" applyFill="1" applyBorder="1" applyAlignment="1">
      <alignment horizontal="right" vertical="center"/>
    </xf>
    <xf numFmtId="167" fontId="3" fillId="2" borderId="95" xfId="0" applyNumberFormat="1" applyFont="1" applyFill="1" applyBorder="1" applyAlignment="1">
      <alignment vertical="center"/>
    </xf>
    <xf numFmtId="164" fontId="3" fillId="0" borderId="64" xfId="0" applyFont="1" applyFill="1" applyBorder="1" applyAlignment="1">
      <alignment horizontal="left" vertical="center" wrapText="1"/>
    </xf>
    <xf numFmtId="165" fontId="3" fillId="5" borderId="83" xfId="0" applyNumberFormat="1" applyFont="1" applyFill="1" applyBorder="1" applyAlignment="1">
      <alignment horizontal="right" vertical="center"/>
    </xf>
    <xf numFmtId="165" fontId="3" fillId="5" borderId="9" xfId="0" applyNumberFormat="1" applyFont="1" applyFill="1" applyBorder="1" applyAlignment="1">
      <alignment vertical="center"/>
    </xf>
    <xf numFmtId="166" fontId="3" fillId="5" borderId="7" xfId="0" applyNumberFormat="1" applyFont="1" applyFill="1" applyBorder="1" applyAlignment="1">
      <alignment vertical="center"/>
    </xf>
    <xf numFmtId="165" fontId="3" fillId="5" borderId="8" xfId="0" applyNumberFormat="1" applyFont="1" applyFill="1" applyBorder="1" applyAlignment="1">
      <alignment vertical="center"/>
    </xf>
    <xf numFmtId="164" fontId="12" fillId="0" borderId="42" xfId="0" applyFont="1" applyFill="1" applyBorder="1" applyAlignment="1">
      <alignment horizontal="left" vertical="center" wrapText="1"/>
    </xf>
    <xf numFmtId="165" fontId="3" fillId="3" borderId="43" xfId="0" applyNumberFormat="1" applyFont="1" applyFill="1" applyBorder="1" applyAlignment="1">
      <alignment horizontal="right" vertical="center"/>
    </xf>
    <xf numFmtId="164" fontId="3" fillId="0" borderId="47" xfId="0" applyFont="1" applyBorder="1" applyAlignment="1">
      <alignment horizontal="left" vertical="center" wrapText="1"/>
    </xf>
    <xf numFmtId="165" fontId="3" fillId="5" borderId="26" xfId="0" applyNumberFormat="1" applyFont="1" applyFill="1" applyBorder="1" applyAlignment="1">
      <alignment horizontal="right" vertical="center"/>
    </xf>
    <xf numFmtId="165" fontId="3" fillId="6" borderId="83" xfId="0" applyNumberFormat="1" applyFont="1" applyFill="1" applyBorder="1" applyAlignment="1">
      <alignment vertical="center"/>
    </xf>
    <xf numFmtId="165" fontId="3" fillId="6" borderId="7" xfId="0" applyNumberFormat="1" applyFont="1" applyFill="1" applyBorder="1" applyAlignment="1">
      <alignment vertical="center"/>
    </xf>
    <xf numFmtId="166" fontId="3" fillId="6" borderId="84" xfId="0" applyNumberFormat="1" applyFont="1" applyFill="1" applyBorder="1" applyAlignment="1">
      <alignment vertical="center"/>
    </xf>
    <xf numFmtId="165" fontId="3" fillId="6" borderId="83" xfId="0" applyNumberFormat="1" applyFont="1" applyFill="1" applyBorder="1" applyAlignment="1">
      <alignment horizontal="right" vertical="center"/>
    </xf>
    <xf numFmtId="165" fontId="3" fillId="6" borderId="9" xfId="0" applyNumberFormat="1" applyFont="1" applyFill="1" applyBorder="1" applyAlignment="1">
      <alignment vertical="center"/>
    </xf>
    <xf numFmtId="166" fontId="3" fillId="6" borderId="7" xfId="0" applyNumberFormat="1" applyFont="1" applyFill="1" applyBorder="1" applyAlignment="1">
      <alignment vertical="center"/>
    </xf>
    <xf numFmtId="165" fontId="3" fillId="6" borderId="8" xfId="0" applyNumberFormat="1" applyFont="1" applyFill="1" applyBorder="1" applyAlignment="1">
      <alignment vertical="center"/>
    </xf>
    <xf numFmtId="164" fontId="3" fillId="0" borderId="47" xfId="0" applyFont="1" applyFill="1" applyBorder="1" applyAlignment="1">
      <alignment horizontal="left" vertical="center" wrapText="1"/>
    </xf>
    <xf numFmtId="164" fontId="3" fillId="0" borderId="65" xfId="0" applyNumberFormat="1" applyFont="1" applyFill="1" applyBorder="1" applyAlignment="1">
      <alignment horizontal="center" vertical="center"/>
    </xf>
    <xf numFmtId="164" fontId="3" fillId="0" borderId="32" xfId="0" applyFont="1" applyFill="1" applyBorder="1" applyAlignment="1">
      <alignment horizontal="left" vertical="center" wrapText="1"/>
    </xf>
    <xf numFmtId="165" fontId="3" fillId="6" borderId="33" xfId="0" applyNumberFormat="1" applyFont="1" applyFill="1" applyBorder="1" applyAlignment="1">
      <alignment vertical="center"/>
    </xf>
    <xf numFmtId="165" fontId="3" fillId="6" borderId="37" xfId="0" applyNumberFormat="1" applyFont="1" applyFill="1" applyBorder="1" applyAlignment="1">
      <alignment vertical="center"/>
    </xf>
    <xf numFmtId="166" fontId="3" fillId="6" borderId="96" xfId="0" applyNumberFormat="1" applyFont="1" applyFill="1" applyBorder="1" applyAlignment="1">
      <alignment vertical="center"/>
    </xf>
    <xf numFmtId="165" fontId="3" fillId="6" borderId="33" xfId="0" applyNumberFormat="1" applyFont="1" applyFill="1" applyBorder="1" applyAlignment="1">
      <alignment horizontal="right" vertical="center"/>
    </xf>
    <xf numFmtId="165" fontId="3" fillId="6" borderId="97" xfId="0" applyNumberFormat="1" applyFont="1" applyFill="1" applyBorder="1" applyAlignment="1">
      <alignment vertical="center"/>
    </xf>
    <xf numFmtId="166" fontId="3" fillId="6" borderId="37" xfId="0" applyNumberFormat="1" applyFont="1" applyFill="1" applyBorder="1" applyAlignment="1">
      <alignment vertical="center"/>
    </xf>
    <xf numFmtId="165" fontId="3" fillId="6" borderId="66" xfId="0" applyNumberFormat="1" applyFont="1" applyFill="1" applyBorder="1" applyAlignment="1">
      <alignment vertical="center"/>
    </xf>
    <xf numFmtId="164" fontId="12" fillId="0" borderId="71" xfId="0" applyFont="1" applyFill="1" applyBorder="1" applyAlignment="1">
      <alignment horizontal="left" vertical="center" wrapText="1"/>
    </xf>
    <xf numFmtId="165" fontId="3" fillId="0" borderId="98" xfId="0" applyNumberFormat="1" applyFont="1" applyFill="1" applyBorder="1" applyAlignment="1">
      <alignment vertical="center"/>
    </xf>
    <xf numFmtId="165" fontId="3" fillId="3" borderId="98" xfId="0" applyNumberFormat="1" applyFont="1" applyFill="1" applyBorder="1" applyAlignment="1">
      <alignment horizontal="right" vertical="center"/>
    </xf>
    <xf numFmtId="166" fontId="3" fillId="0" borderId="89" xfId="0" applyNumberFormat="1" applyFont="1" applyFill="1" applyBorder="1" applyAlignment="1">
      <alignment vertical="center"/>
    </xf>
    <xf numFmtId="165" fontId="3" fillId="0" borderId="90" xfId="0" applyNumberFormat="1" applyFont="1" applyFill="1" applyBorder="1" applyAlignment="1">
      <alignment vertical="center"/>
    </xf>
    <xf numFmtId="169" fontId="6" fillId="2" borderId="2" xfId="0" applyNumberFormat="1" applyFont="1" applyFill="1" applyBorder="1" applyAlignment="1">
      <alignment horizontal="center" vertical="center"/>
    </xf>
    <xf numFmtId="164" fontId="6" fillId="0" borderId="47" xfId="0" applyFont="1" applyFill="1" applyBorder="1" applyAlignment="1">
      <alignment horizontal="left" vertical="center" wrapText="1"/>
    </xf>
    <xf numFmtId="165" fontId="3" fillId="6" borderId="26" xfId="0" applyNumberFormat="1" applyFont="1" applyFill="1" applyBorder="1" applyAlignment="1">
      <alignment vertical="center"/>
    </xf>
    <xf numFmtId="165" fontId="3" fillId="6" borderId="30" xfId="0" applyNumberFormat="1" applyFont="1" applyFill="1" applyBorder="1" applyAlignment="1">
      <alignment vertical="center"/>
    </xf>
    <xf numFmtId="166" fontId="3" fillId="6" borderId="50" xfId="0" applyNumberFormat="1" applyFont="1" applyFill="1" applyBorder="1" applyAlignment="1">
      <alignment vertical="center"/>
    </xf>
    <xf numFmtId="165" fontId="3" fillId="3" borderId="26" xfId="0" applyNumberFormat="1" applyFont="1" applyFill="1" applyBorder="1" applyAlignment="1">
      <alignment horizontal="right" vertical="center"/>
    </xf>
    <xf numFmtId="165" fontId="3" fillId="6" borderId="49" xfId="0" applyNumberFormat="1" applyFont="1" applyFill="1" applyBorder="1" applyAlignment="1">
      <alignment vertical="center"/>
    </xf>
    <xf numFmtId="166" fontId="3" fillId="6" borderId="30" xfId="0" applyNumberFormat="1" applyFont="1" applyFill="1" applyBorder="1" applyAlignment="1">
      <alignment vertical="center"/>
    </xf>
    <xf numFmtId="165" fontId="3" fillId="6" borderId="50" xfId="0" applyNumberFormat="1" applyFont="1" applyFill="1" applyBorder="1" applyAlignment="1">
      <alignment vertical="center"/>
    </xf>
    <xf numFmtId="165" fontId="3" fillId="0" borderId="26" xfId="0" applyNumberFormat="1" applyFont="1" applyFill="1" applyBorder="1" applyAlignment="1">
      <alignment vertical="center"/>
    </xf>
    <xf numFmtId="165" fontId="3" fillId="0" borderId="30" xfId="0" applyNumberFormat="1" applyFont="1" applyFill="1" applyBorder="1" applyAlignment="1">
      <alignment vertical="center"/>
    </xf>
    <xf numFmtId="164" fontId="6" fillId="0" borderId="47" xfId="0" applyFont="1" applyFill="1" applyBorder="1" applyAlignment="1">
      <alignment vertical="center" wrapText="1"/>
    </xf>
    <xf numFmtId="164" fontId="3" fillId="0" borderId="47" xfId="0" applyFont="1" applyFill="1" applyBorder="1" applyAlignment="1">
      <alignment vertical="center" wrapText="1"/>
    </xf>
    <xf numFmtId="165" fontId="3" fillId="5" borderId="49" xfId="0" applyNumberFormat="1" applyFont="1" applyFill="1" applyBorder="1" applyAlignment="1">
      <alignment vertical="center"/>
    </xf>
    <xf numFmtId="165" fontId="3" fillId="4" borderId="83" xfId="0" applyNumberFormat="1" applyFont="1" applyFill="1" applyBorder="1" applyAlignment="1">
      <alignment vertical="center"/>
    </xf>
    <xf numFmtId="165" fontId="3" fillId="4" borderId="7" xfId="0" applyNumberFormat="1" applyFont="1" applyFill="1" applyBorder="1" applyAlignment="1">
      <alignment vertical="center"/>
    </xf>
    <xf numFmtId="166" fontId="3" fillId="4" borderId="8" xfId="0" applyNumberFormat="1" applyFont="1" applyFill="1" applyBorder="1" applyAlignment="1">
      <alignment vertical="center"/>
    </xf>
    <xf numFmtId="165" fontId="3" fillId="3" borderId="51" xfId="0" applyNumberFormat="1" applyFont="1" applyFill="1" applyBorder="1" applyAlignment="1">
      <alignment horizontal="right" vertical="center"/>
    </xf>
    <xf numFmtId="165" fontId="3" fillId="4" borderId="52" xfId="0" applyNumberFormat="1" applyFont="1" applyFill="1" applyBorder="1" applyAlignment="1">
      <alignment vertical="center"/>
    </xf>
    <xf numFmtId="166" fontId="3" fillId="4" borderId="7" xfId="0" applyNumberFormat="1" applyFont="1" applyFill="1" applyBorder="1" applyAlignment="1">
      <alignment vertical="center"/>
    </xf>
    <xf numFmtId="165" fontId="3" fillId="4" borderId="8" xfId="0" applyNumberFormat="1" applyFont="1" applyFill="1" applyBorder="1" applyAlignment="1">
      <alignment vertical="center"/>
    </xf>
    <xf numFmtId="166" fontId="3" fillId="0" borderId="47" xfId="0" applyNumberFormat="1" applyFont="1" applyFill="1" applyBorder="1" applyAlignment="1">
      <alignment vertical="center"/>
    </xf>
    <xf numFmtId="165" fontId="3" fillId="4" borderId="26" xfId="0" applyNumberFormat="1" applyFont="1" applyFill="1" applyBorder="1" applyAlignment="1">
      <alignment vertical="center"/>
    </xf>
    <xf numFmtId="165" fontId="3" fillId="4" borderId="30" xfId="0" applyNumberFormat="1" applyFont="1" applyFill="1" applyBorder="1" applyAlignment="1">
      <alignment vertical="center"/>
    </xf>
    <xf numFmtId="166" fontId="3" fillId="4" borderId="47" xfId="0" applyNumberFormat="1" applyFont="1" applyFill="1" applyBorder="1" applyAlignment="1">
      <alignment vertical="center"/>
    </xf>
    <xf numFmtId="165" fontId="3" fillId="4" borderId="31" xfId="0" applyNumberFormat="1" applyFont="1" applyFill="1" applyBorder="1" applyAlignment="1">
      <alignment vertical="center"/>
    </xf>
    <xf numFmtId="166" fontId="3" fillId="4" borderId="30" xfId="0" applyNumberFormat="1" applyFont="1" applyFill="1" applyBorder="1" applyAlignment="1">
      <alignment vertical="center"/>
    </xf>
    <xf numFmtId="165" fontId="3" fillId="4" borderId="50" xfId="0" applyNumberFormat="1" applyFont="1" applyFill="1" applyBorder="1" applyAlignment="1">
      <alignment vertical="center"/>
    </xf>
    <xf numFmtId="166" fontId="3" fillId="6" borderId="47" xfId="0" applyNumberFormat="1" applyFont="1" applyFill="1" applyBorder="1" applyAlignment="1">
      <alignment vertical="center"/>
    </xf>
    <xf numFmtId="165" fontId="3" fillId="6" borderId="51" xfId="0" applyNumberFormat="1" applyFont="1" applyFill="1" applyBorder="1" applyAlignment="1">
      <alignment horizontal="right" vertical="center"/>
    </xf>
    <xf numFmtId="165" fontId="3" fillId="6" borderId="31" xfId="0" applyNumberFormat="1" applyFont="1" applyFill="1" applyBorder="1" applyAlignment="1">
      <alignment vertical="center"/>
    </xf>
    <xf numFmtId="164" fontId="3" fillId="0" borderId="99" xfId="0" applyFont="1" applyFill="1" applyBorder="1" applyAlignment="1">
      <alignment horizontal="left" vertical="center" wrapText="1"/>
    </xf>
    <xf numFmtId="165" fontId="3" fillId="0" borderId="100" xfId="0" applyNumberFormat="1" applyFont="1" applyFill="1" applyBorder="1" applyAlignment="1">
      <alignment vertical="center"/>
    </xf>
    <xf numFmtId="165" fontId="3" fillId="0" borderId="101" xfId="0" applyNumberFormat="1" applyFont="1" applyFill="1" applyBorder="1" applyAlignment="1">
      <alignment vertical="center"/>
    </xf>
    <xf numFmtId="166" fontId="3" fillId="0" borderId="99" xfId="0" applyNumberFormat="1" applyFont="1" applyFill="1" applyBorder="1" applyAlignment="1">
      <alignment vertical="center"/>
    </xf>
    <xf numFmtId="165" fontId="3" fillId="3" borderId="102" xfId="0" applyNumberFormat="1" applyFont="1" applyFill="1" applyBorder="1" applyAlignment="1">
      <alignment horizontal="right" vertical="center"/>
    </xf>
    <xf numFmtId="165" fontId="3" fillId="0" borderId="103" xfId="0" applyNumberFormat="1" applyFont="1" applyFill="1" applyBorder="1" applyAlignment="1">
      <alignment vertical="center"/>
    </xf>
    <xf numFmtId="166" fontId="3" fillId="0" borderId="10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4" fontId="13" fillId="7" borderId="4" xfId="0" applyFont="1" applyFill="1" applyBorder="1" applyAlignment="1">
      <alignment horizontal="center" vertical="center"/>
    </xf>
    <xf numFmtId="165" fontId="6" fillId="7" borderId="4" xfId="0" applyNumberFormat="1" applyFont="1" applyFill="1" applyBorder="1" applyAlignment="1" applyProtection="1">
      <alignment vertical="center"/>
      <protection locked="0"/>
    </xf>
    <xf numFmtId="165" fontId="6" fillId="7" borderId="17" xfId="0" applyNumberFormat="1" applyFont="1" applyFill="1" applyBorder="1" applyAlignment="1" applyProtection="1">
      <alignment vertical="center"/>
      <protection locked="0"/>
    </xf>
    <xf numFmtId="166" fontId="3" fillId="7" borderId="3" xfId="0" applyNumberFormat="1" applyFont="1" applyFill="1" applyBorder="1" applyAlignment="1">
      <alignment vertical="center"/>
    </xf>
    <xf numFmtId="165" fontId="6" fillId="3" borderId="18" xfId="0" applyNumberFormat="1" applyFont="1" applyFill="1" applyBorder="1" applyAlignment="1" applyProtection="1">
      <alignment horizontal="right" vertical="center"/>
      <protection locked="0"/>
    </xf>
    <xf numFmtId="165" fontId="6" fillId="7" borderId="2" xfId="0" applyNumberFormat="1" applyFont="1" applyFill="1" applyBorder="1" applyAlignment="1" applyProtection="1">
      <alignment vertical="center"/>
      <protection locked="0"/>
    </xf>
    <xf numFmtId="166" fontId="3" fillId="7" borderId="17" xfId="0" applyNumberFormat="1" applyFont="1" applyFill="1" applyBorder="1" applyAlignment="1">
      <alignment vertical="center"/>
    </xf>
    <xf numFmtId="165" fontId="6" fillId="7" borderId="3" xfId="0" applyNumberFormat="1" applyFont="1" applyFill="1" applyBorder="1" applyAlignment="1" applyProtection="1">
      <alignment vertical="center"/>
      <protection locked="0"/>
    </xf>
    <xf numFmtId="164" fontId="6" fillId="0" borderId="104" xfId="0" applyFont="1" applyFill="1" applyBorder="1" applyAlignment="1">
      <alignment horizontal="center" vertical="center"/>
    </xf>
    <xf numFmtId="164" fontId="3" fillId="7" borderId="105" xfId="0" applyFont="1" applyFill="1" applyBorder="1" applyAlignment="1">
      <alignment vertical="center"/>
    </xf>
    <xf numFmtId="167" fontId="3" fillId="7" borderId="106" xfId="0" applyNumberFormat="1" applyFont="1" applyFill="1" applyBorder="1" applyAlignment="1" applyProtection="1">
      <alignment vertical="center"/>
      <protection locked="0"/>
    </xf>
    <xf numFmtId="167" fontId="3" fillId="7" borderId="107" xfId="0" applyNumberFormat="1" applyFont="1" applyFill="1" applyBorder="1" applyAlignment="1" applyProtection="1">
      <alignment vertical="center"/>
      <protection locked="0"/>
    </xf>
    <xf numFmtId="166" fontId="3" fillId="7" borderId="108" xfId="0" applyNumberFormat="1" applyFont="1" applyFill="1" applyBorder="1" applyAlignment="1">
      <alignment vertical="center"/>
    </xf>
    <xf numFmtId="168" fontId="3" fillId="3" borderId="109" xfId="0" applyNumberFormat="1" applyFont="1" applyFill="1" applyBorder="1" applyAlignment="1">
      <alignment horizontal="right" vertical="center"/>
    </xf>
    <xf numFmtId="167" fontId="3" fillId="7" borderId="110" xfId="0" applyNumberFormat="1" applyFont="1" applyFill="1" applyBorder="1" applyAlignment="1" applyProtection="1">
      <alignment vertical="center"/>
      <protection locked="0"/>
    </xf>
    <xf numFmtId="166" fontId="3" fillId="7" borderId="107" xfId="0" applyNumberFormat="1" applyFont="1" applyFill="1" applyBorder="1" applyAlignment="1">
      <alignment vertical="center"/>
    </xf>
    <xf numFmtId="167" fontId="3" fillId="7" borderId="108" xfId="0" applyNumberFormat="1" applyFont="1" applyFill="1" applyBorder="1" applyAlignment="1" applyProtection="1">
      <alignment vertical="center"/>
      <protection locked="0"/>
    </xf>
    <xf numFmtId="164" fontId="3" fillId="7" borderId="79" xfId="0" applyFont="1" applyFill="1" applyBorder="1" applyAlignment="1">
      <alignment vertical="center"/>
    </xf>
    <xf numFmtId="167" fontId="3" fillId="7" borderId="43" xfId="0" applyNumberFormat="1" applyFont="1" applyFill="1" applyBorder="1" applyAlignment="1" applyProtection="1">
      <alignment vertical="center"/>
      <protection locked="0"/>
    </xf>
    <xf numFmtId="167" fontId="3" fillId="7" borderId="78" xfId="0" applyNumberFormat="1" applyFont="1" applyFill="1" applyBorder="1" applyAlignment="1" applyProtection="1">
      <alignment vertical="center"/>
      <protection locked="0"/>
    </xf>
    <xf numFmtId="166" fontId="3" fillId="7" borderId="79" xfId="0" applyNumberFormat="1" applyFont="1" applyFill="1" applyBorder="1" applyAlignment="1">
      <alignment vertical="center"/>
    </xf>
    <xf numFmtId="168" fontId="3" fillId="3" borderId="80" xfId="0" applyNumberFormat="1" applyFont="1" applyFill="1" applyBorder="1" applyAlignment="1">
      <alignment horizontal="right" vertical="center"/>
    </xf>
    <xf numFmtId="167" fontId="3" fillId="7" borderId="61" xfId="0" applyNumberFormat="1" applyFont="1" applyFill="1" applyBorder="1" applyAlignment="1" applyProtection="1">
      <alignment vertical="center"/>
      <protection locked="0"/>
    </xf>
    <xf numFmtId="166" fontId="3" fillId="7" borderId="78" xfId="0" applyNumberFormat="1" applyFont="1" applyFill="1" applyBorder="1" applyAlignment="1">
      <alignment vertical="center"/>
    </xf>
    <xf numFmtId="167" fontId="3" fillId="7" borderId="79" xfId="0" applyNumberFormat="1" applyFont="1" applyFill="1" applyBorder="1" applyAlignment="1" applyProtection="1">
      <alignment vertical="center"/>
      <protection locked="0"/>
    </xf>
    <xf numFmtId="169" fontId="3" fillId="0" borderId="82" xfId="0" applyNumberFormat="1" applyFont="1" applyFill="1" applyBorder="1" applyAlignment="1">
      <alignment horizontal="center" vertical="center"/>
    </xf>
    <xf numFmtId="164" fontId="3" fillId="0" borderId="82" xfId="0" applyFont="1" applyFill="1" applyBorder="1" applyAlignment="1">
      <alignment vertical="center"/>
    </xf>
    <xf numFmtId="167" fontId="3" fillId="0" borderId="82" xfId="0" applyNumberFormat="1" applyFont="1" applyFill="1" applyBorder="1" applyAlignment="1" applyProtection="1">
      <alignment vertical="center"/>
      <protection locked="0"/>
    </xf>
    <xf numFmtId="166" fontId="3" fillId="0" borderId="82" xfId="0" applyNumberFormat="1" applyFont="1" applyFill="1" applyBorder="1" applyAlignment="1">
      <alignment vertical="center"/>
    </xf>
    <xf numFmtId="168" fontId="3" fillId="0" borderId="82" xfId="0" applyNumberFormat="1" applyFont="1" applyFill="1" applyBorder="1" applyAlignment="1">
      <alignment horizontal="right" vertical="center"/>
    </xf>
    <xf numFmtId="166" fontId="6" fillId="2" borderId="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horizontal="center" vertical="center"/>
    </xf>
    <xf numFmtId="164" fontId="3" fillId="3" borderId="25" xfId="0" applyFont="1" applyFill="1" applyBorder="1" applyAlignment="1">
      <alignment vertical="center"/>
    </xf>
    <xf numFmtId="165" fontId="6" fillId="3" borderId="48" xfId="0" applyNumberFormat="1" applyFont="1" applyFill="1" applyBorder="1" applyAlignment="1">
      <alignment vertical="center"/>
    </xf>
    <xf numFmtId="165" fontId="3" fillId="3" borderId="28" xfId="0" applyNumberFormat="1" applyFont="1" applyFill="1" applyBorder="1" applyAlignment="1">
      <alignment vertical="center"/>
    </xf>
    <xf numFmtId="165" fontId="3" fillId="3" borderId="48" xfId="0" applyNumberFormat="1" applyFont="1" applyFill="1" applyBorder="1" applyAlignment="1">
      <alignment horizontal="right" vertical="center"/>
    </xf>
    <xf numFmtId="165" fontId="6" fillId="3" borderId="53" xfId="0" applyNumberFormat="1" applyFont="1" applyFill="1" applyBorder="1" applyAlignment="1">
      <alignment vertical="center"/>
    </xf>
    <xf numFmtId="166" fontId="3" fillId="3" borderId="27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5" xfId="0" applyFont="1" applyFill="1" applyBorder="1" applyAlignment="1">
      <alignment vertical="center" wrapText="1"/>
    </xf>
    <xf numFmtId="165" fontId="3" fillId="6" borderId="48" xfId="0" applyNumberFormat="1" applyFont="1" applyFill="1" applyBorder="1" applyAlignment="1">
      <alignment vertical="center"/>
    </xf>
    <xf numFmtId="165" fontId="3" fillId="6" borderId="27" xfId="0" applyNumberFormat="1" applyFont="1" applyFill="1" applyBorder="1" applyAlignment="1">
      <alignment vertical="center"/>
    </xf>
    <xf numFmtId="165" fontId="3" fillId="6" borderId="28" xfId="0" applyNumberFormat="1" applyFont="1" applyFill="1" applyBorder="1" applyAlignment="1">
      <alignment vertical="center"/>
    </xf>
    <xf numFmtId="165" fontId="3" fillId="6" borderId="48" xfId="0" applyNumberFormat="1" applyFont="1" applyFill="1" applyBorder="1" applyAlignment="1">
      <alignment horizontal="right" vertical="center"/>
    </xf>
    <xf numFmtId="165" fontId="3" fillId="6" borderId="53" xfId="0" applyNumberFormat="1" applyFont="1" applyFill="1" applyBorder="1" applyAlignment="1">
      <alignment vertical="center"/>
    </xf>
    <xf numFmtId="166" fontId="3" fillId="6" borderId="27" xfId="0" applyNumberFormat="1" applyFont="1" applyFill="1" applyBorder="1" applyAlignment="1">
      <alignment vertical="center"/>
    </xf>
    <xf numFmtId="165" fontId="3" fillId="0" borderId="48" xfId="0" applyNumberFormat="1" applyFont="1" applyFill="1" applyBorder="1" applyAlignment="1">
      <alignment vertical="center"/>
    </xf>
    <xf numFmtId="165" fontId="3" fillId="0" borderId="27" xfId="0" applyNumberFormat="1" applyFont="1" applyFill="1" applyBorder="1" applyAlignment="1">
      <alignment vertical="center"/>
    </xf>
    <xf numFmtId="169" fontId="3" fillId="3" borderId="24" xfId="0" applyNumberFormat="1" applyFont="1" applyFill="1" applyBorder="1" applyAlignment="1">
      <alignment horizontal="center" vertical="center"/>
    </xf>
    <xf numFmtId="164" fontId="3" fillId="3" borderId="25" xfId="0" applyNumberFormat="1" applyFont="1" applyFill="1" applyBorder="1" applyAlignment="1">
      <alignment horizontal="left" vertical="center" wrapText="1"/>
    </xf>
    <xf numFmtId="165" fontId="3" fillId="3" borderId="48" xfId="0" applyNumberFormat="1" applyFont="1" applyFill="1" applyBorder="1" applyAlignment="1">
      <alignment vertical="center"/>
    </xf>
    <xf numFmtId="165" fontId="3" fillId="3" borderId="27" xfId="0" applyNumberFormat="1" applyFont="1" applyFill="1" applyBorder="1" applyAlignment="1">
      <alignment vertical="center"/>
    </xf>
    <xf numFmtId="165" fontId="3" fillId="3" borderId="53" xfId="0" applyNumberFormat="1" applyFont="1" applyFill="1" applyBorder="1" applyAlignment="1">
      <alignment vertical="center"/>
    </xf>
    <xf numFmtId="169" fontId="4" fillId="6" borderId="25" xfId="0" applyNumberFormat="1" applyFont="1" applyFill="1" applyBorder="1" applyAlignment="1">
      <alignment horizontal="left" vertical="center" wrapText="1"/>
    </xf>
    <xf numFmtId="165" fontId="3" fillId="5" borderId="33" xfId="0" applyNumberFormat="1" applyFont="1" applyFill="1" applyBorder="1" applyAlignment="1">
      <alignment vertical="center"/>
    </xf>
    <xf numFmtId="165" fontId="3" fillId="5" borderId="37" xfId="0" applyNumberFormat="1" applyFont="1" applyFill="1" applyBorder="1" applyAlignment="1">
      <alignment vertical="center"/>
    </xf>
    <xf numFmtId="166" fontId="3" fillId="5" borderId="66" xfId="0" applyNumberFormat="1" applyFont="1" applyFill="1" applyBorder="1" applyAlignment="1">
      <alignment vertical="center"/>
    </xf>
    <xf numFmtId="165" fontId="3" fillId="5" borderId="33" xfId="0" applyNumberFormat="1" applyFont="1" applyFill="1" applyBorder="1" applyAlignment="1">
      <alignment horizontal="right" vertical="center"/>
    </xf>
    <xf numFmtId="165" fontId="3" fillId="5" borderId="97" xfId="0" applyNumberFormat="1" applyFont="1" applyFill="1" applyBorder="1" applyAlignment="1">
      <alignment vertical="center"/>
    </xf>
    <xf numFmtId="166" fontId="3" fillId="5" borderId="37" xfId="0" applyNumberFormat="1" applyFont="1" applyFill="1" applyBorder="1" applyAlignment="1">
      <alignment vertical="center"/>
    </xf>
    <xf numFmtId="165" fontId="3" fillId="5" borderId="66" xfId="0" applyNumberFormat="1" applyFont="1" applyFill="1" applyBorder="1" applyAlignment="1">
      <alignment vertical="center"/>
    </xf>
    <xf numFmtId="169" fontId="3" fillId="0" borderId="65" xfId="0" applyNumberFormat="1" applyFont="1" applyFill="1" applyBorder="1" applyAlignment="1">
      <alignment horizontal="center" vertical="center"/>
    </xf>
    <xf numFmtId="169" fontId="3" fillId="0" borderId="32" xfId="0" applyNumberFormat="1" applyFont="1" applyBorder="1" applyAlignment="1">
      <alignment horizontal="left" vertical="center" wrapText="1"/>
    </xf>
    <xf numFmtId="164" fontId="3" fillId="0" borderId="73" xfId="0" applyNumberFormat="1" applyFont="1" applyBorder="1" applyAlignment="1">
      <alignment horizontal="left" vertical="center" wrapText="1"/>
    </xf>
    <xf numFmtId="165" fontId="3" fillId="3" borderId="57" xfId="0" applyNumberFormat="1" applyFont="1" applyFill="1" applyBorder="1" applyAlignment="1">
      <alignment horizontal="right" vertical="center"/>
    </xf>
    <xf numFmtId="164" fontId="3" fillId="0" borderId="42" xfId="0" applyNumberFormat="1" applyFont="1" applyBorder="1" applyAlignment="1">
      <alignment horizontal="left" vertical="center" wrapText="1"/>
    </xf>
    <xf numFmtId="164" fontId="3" fillId="0" borderId="65" xfId="0" applyFont="1" applyFill="1" applyBorder="1" applyAlignment="1">
      <alignment horizontal="center" vertical="center"/>
    </xf>
    <xf numFmtId="164" fontId="3" fillId="0" borderId="111" xfId="0" applyNumberFormat="1" applyFont="1" applyBorder="1" applyAlignment="1">
      <alignment horizontal="left" vertical="center" wrapText="1"/>
    </xf>
    <xf numFmtId="164" fontId="3" fillId="0" borderId="24" xfId="0" applyFont="1" applyFill="1" applyBorder="1" applyAlignment="1">
      <alignment horizontal="center" vertical="center"/>
    </xf>
    <xf numFmtId="164" fontId="3" fillId="0" borderId="112" xfId="0" applyFont="1" applyBorder="1" applyAlignment="1">
      <alignment vertical="center" wrapText="1"/>
    </xf>
    <xf numFmtId="164" fontId="3" fillId="0" borderId="32" xfId="0" applyFont="1" applyBorder="1" applyAlignment="1">
      <alignment horizontal="justify" vertical="top" wrapText="1"/>
    </xf>
    <xf numFmtId="164" fontId="3" fillId="0" borderId="42" xfId="0" applyFont="1" applyBorder="1" applyAlignment="1">
      <alignment horizontal="justify" vertical="top" wrapText="1"/>
    </xf>
    <xf numFmtId="165" fontId="15" fillId="0" borderId="27" xfId="0" applyNumberFormat="1" applyFont="1" applyFill="1" applyBorder="1" applyAlignment="1">
      <alignment vertical="center"/>
    </xf>
    <xf numFmtId="164" fontId="3" fillId="5" borderId="82" xfId="0" applyFont="1" applyFill="1" applyBorder="1" applyAlignment="1">
      <alignment vertical="center" wrapText="1"/>
    </xf>
    <xf numFmtId="166" fontId="3" fillId="5" borderId="8" xfId="0" applyNumberFormat="1" applyFont="1" applyFill="1" applyBorder="1" applyAlignment="1">
      <alignment vertical="center"/>
    </xf>
    <xf numFmtId="169" fontId="3" fillId="0" borderId="113" xfId="0" applyNumberFormat="1" applyFont="1" applyFill="1" applyBorder="1" applyAlignment="1">
      <alignment horizontal="center" vertical="center"/>
    </xf>
    <xf numFmtId="169" fontId="3" fillId="0" borderId="38" xfId="0" applyNumberFormat="1" applyFont="1" applyFill="1" applyBorder="1" applyAlignment="1">
      <alignment horizontal="left" vertical="center" wrapText="1"/>
    </xf>
    <xf numFmtId="165" fontId="3" fillId="0" borderId="39" xfId="0" applyNumberFormat="1" applyFont="1" applyFill="1" applyBorder="1" applyAlignment="1">
      <alignment vertical="center"/>
    </xf>
    <xf numFmtId="165" fontId="3" fillId="0" borderId="41" xfId="0" applyNumberFormat="1" applyFont="1" applyFill="1" applyBorder="1" applyAlignment="1">
      <alignment vertical="center"/>
    </xf>
    <xf numFmtId="166" fontId="3" fillId="0" borderId="35" xfId="0" applyNumberFormat="1" applyFont="1" applyFill="1" applyBorder="1" applyAlignment="1">
      <alignment vertical="center"/>
    </xf>
    <xf numFmtId="165" fontId="3" fillId="3" borderId="39" xfId="0" applyNumberFormat="1" applyFont="1" applyFill="1" applyBorder="1" applyAlignment="1">
      <alignment horizontal="right" vertical="center"/>
    </xf>
    <xf numFmtId="166" fontId="3" fillId="0" borderId="41" xfId="0" applyNumberFormat="1" applyFont="1" applyFill="1" applyBorder="1" applyAlignment="1">
      <alignment vertical="center"/>
    </xf>
    <xf numFmtId="165" fontId="3" fillId="0" borderId="35" xfId="0" applyNumberFormat="1" applyFont="1" applyFill="1" applyBorder="1" applyAlignment="1">
      <alignment vertical="center"/>
    </xf>
    <xf numFmtId="169" fontId="3" fillId="0" borderId="68" xfId="0" applyNumberFormat="1" applyFont="1" applyFill="1" applyBorder="1" applyAlignment="1">
      <alignment horizontal="center" vertical="center"/>
    </xf>
    <xf numFmtId="169" fontId="3" fillId="0" borderId="114" xfId="0" applyNumberFormat="1" applyFont="1" applyBorder="1" applyAlignment="1">
      <alignment horizontal="left" vertical="center" wrapText="1"/>
    </xf>
    <xf numFmtId="165" fontId="3" fillId="3" borderId="67" xfId="0" applyNumberFormat="1" applyFont="1" applyFill="1" applyBorder="1" applyAlignment="1">
      <alignment horizontal="right" vertical="center"/>
    </xf>
    <xf numFmtId="169" fontId="3" fillId="0" borderId="52" xfId="0" applyNumberFormat="1" applyFont="1" applyFill="1" applyBorder="1" applyAlignment="1">
      <alignment horizontal="left" vertical="center"/>
    </xf>
    <xf numFmtId="165" fontId="3" fillId="5" borderId="52" xfId="0" applyNumberFormat="1" applyFont="1" applyFill="1" applyBorder="1" applyAlignment="1">
      <alignment horizontal="right" vertical="center"/>
    </xf>
    <xf numFmtId="165" fontId="3" fillId="5" borderId="8" xfId="0" applyNumberFormat="1" applyFont="1" applyFill="1" applyBorder="1" applyAlignment="1">
      <alignment horizontal="right" vertical="center"/>
    </xf>
    <xf numFmtId="169" fontId="3" fillId="0" borderId="113" xfId="0" applyNumberFormat="1" applyFont="1" applyFill="1" applyBorder="1" applyAlignment="1">
      <alignment horizontal="left" vertical="center"/>
    </xf>
    <xf numFmtId="165" fontId="3" fillId="0" borderId="113" xfId="0" applyNumberFormat="1" applyFont="1" applyFill="1" applyBorder="1" applyAlignment="1">
      <alignment vertical="center"/>
    </xf>
    <xf numFmtId="169" fontId="3" fillId="3" borderId="31" xfId="0" applyNumberFormat="1" applyFont="1" applyFill="1" applyBorder="1" applyAlignment="1">
      <alignment horizontal="center" vertical="center"/>
    </xf>
    <xf numFmtId="169" fontId="6" fillId="3" borderId="47" xfId="0" applyNumberFormat="1" applyFont="1" applyFill="1" applyBorder="1" applyAlignment="1">
      <alignment horizontal="left" vertical="center" wrapText="1"/>
    </xf>
    <xf numFmtId="165" fontId="3" fillId="3" borderId="26" xfId="0" applyNumberFormat="1" applyFont="1" applyFill="1" applyBorder="1" applyAlignment="1">
      <alignment vertical="center"/>
    </xf>
    <xf numFmtId="165" fontId="3" fillId="3" borderId="30" xfId="0" applyNumberFormat="1" applyFont="1" applyFill="1" applyBorder="1" applyAlignment="1">
      <alignment vertical="center"/>
    </xf>
    <xf numFmtId="166" fontId="3" fillId="3" borderId="50" xfId="0" applyNumberFormat="1" applyFont="1" applyFill="1" applyBorder="1" applyAlignment="1">
      <alignment vertical="center"/>
    </xf>
    <xf numFmtId="165" fontId="3" fillId="3" borderId="49" xfId="0" applyNumberFormat="1" applyFont="1" applyFill="1" applyBorder="1" applyAlignment="1">
      <alignment vertical="center"/>
    </xf>
    <xf numFmtId="165" fontId="3" fillId="3" borderId="50" xfId="0" applyNumberFormat="1" applyFont="1" applyFill="1" applyBorder="1" applyAlignment="1">
      <alignment vertical="center"/>
    </xf>
    <xf numFmtId="169" fontId="3" fillId="0" borderId="64" xfId="0" applyNumberFormat="1" applyFont="1" applyBorder="1" applyAlignment="1">
      <alignment horizontal="left" vertical="center" wrapText="1"/>
    </xf>
    <xf numFmtId="169" fontId="3" fillId="0" borderId="38" xfId="0" applyNumberFormat="1" applyFont="1" applyBorder="1" applyAlignment="1">
      <alignment horizontal="left" vertical="center" wrapText="1"/>
    </xf>
    <xf numFmtId="169" fontId="3" fillId="0" borderId="42" xfId="0" applyNumberFormat="1" applyFont="1" applyBorder="1" applyAlignment="1">
      <alignment horizontal="left" vertical="center" wrapText="1"/>
    </xf>
    <xf numFmtId="169" fontId="3" fillId="3" borderId="31" xfId="0" applyNumberFormat="1" applyFont="1" applyFill="1" applyBorder="1" applyAlignment="1">
      <alignment horizontal="left" vertical="center"/>
    </xf>
    <xf numFmtId="165" fontId="3" fillId="3" borderId="31" xfId="0" applyNumberFormat="1" applyFont="1" applyFill="1" applyBorder="1" applyAlignment="1">
      <alignment horizontal="right" vertical="center"/>
    </xf>
    <xf numFmtId="165" fontId="3" fillId="3" borderId="50" xfId="0" applyNumberFormat="1" applyFont="1" applyFill="1" applyBorder="1" applyAlignment="1">
      <alignment horizontal="right" vertical="center"/>
    </xf>
    <xf numFmtId="169" fontId="3" fillId="0" borderId="63" xfId="0" applyNumberFormat="1" applyFont="1" applyFill="1" applyBorder="1" applyAlignment="1">
      <alignment horizontal="left" vertical="center"/>
    </xf>
    <xf numFmtId="164" fontId="3" fillId="5" borderId="75" xfId="0" applyFont="1" applyFill="1" applyBorder="1" applyAlignment="1">
      <alignment vertical="top" wrapText="1"/>
    </xf>
    <xf numFmtId="169" fontId="3" fillId="0" borderId="68" xfId="0" applyNumberFormat="1" applyFont="1" applyFill="1" applyBorder="1" applyAlignment="1">
      <alignment horizontal="left" vertical="center"/>
    </xf>
    <xf numFmtId="164" fontId="3" fillId="0" borderId="38" xfId="0" applyFont="1" applyBorder="1" applyAlignment="1">
      <alignment vertical="top" wrapText="1"/>
    </xf>
    <xf numFmtId="164" fontId="3" fillId="5" borderId="32" xfId="0" applyFont="1" applyFill="1" applyBorder="1" applyAlignment="1">
      <alignment vertical="top" wrapText="1"/>
    </xf>
    <xf numFmtId="169" fontId="3" fillId="0" borderId="70" xfId="0" applyNumberFormat="1" applyFont="1" applyFill="1" applyBorder="1" applyAlignment="1">
      <alignment horizontal="center" vertical="center"/>
    </xf>
    <xf numFmtId="164" fontId="3" fillId="0" borderId="71" xfId="0" applyFont="1" applyBorder="1" applyAlignment="1">
      <alignment vertical="top" wrapText="1"/>
    </xf>
    <xf numFmtId="169" fontId="8" fillId="2" borderId="16" xfId="0" applyNumberFormat="1" applyFont="1" applyFill="1" applyBorder="1" applyAlignment="1">
      <alignment horizontal="left" vertical="center" wrapText="1"/>
    </xf>
    <xf numFmtId="169" fontId="3" fillId="0" borderId="65" xfId="0" applyNumberFormat="1" applyFont="1" applyBorder="1" applyAlignment="1">
      <alignment horizontal="center" vertical="center"/>
    </xf>
    <xf numFmtId="164" fontId="3" fillId="0" borderId="111" xfId="0" applyFont="1" applyBorder="1" applyAlignment="1">
      <alignment vertical="center" wrapText="1"/>
    </xf>
    <xf numFmtId="165" fontId="3" fillId="0" borderId="33" xfId="0" applyNumberFormat="1" applyFont="1" applyFill="1" applyBorder="1" applyAlignment="1">
      <alignment vertical="center"/>
    </xf>
    <xf numFmtId="166" fontId="3" fillId="0" borderId="66" xfId="0" applyNumberFormat="1" applyFont="1" applyFill="1" applyBorder="1" applyAlignment="1">
      <alignment vertical="center"/>
    </xf>
    <xf numFmtId="165" fontId="3" fillId="3" borderId="33" xfId="0" applyNumberFormat="1" applyFont="1" applyFill="1" applyBorder="1" applyAlignment="1">
      <alignment horizontal="right" vertical="center"/>
    </xf>
    <xf numFmtId="166" fontId="3" fillId="0" borderId="37" xfId="0" applyNumberFormat="1" applyFont="1" applyFill="1" applyBorder="1" applyAlignment="1">
      <alignment vertical="center"/>
    </xf>
    <xf numFmtId="164" fontId="2" fillId="0" borderId="0" xfId="0" applyFont="1" applyAlignment="1">
      <alignment vertical="center"/>
    </xf>
    <xf numFmtId="169" fontId="3" fillId="0" borderId="113" xfId="0" applyNumberFormat="1" applyFont="1" applyBorder="1" applyAlignment="1">
      <alignment horizontal="center" vertical="center"/>
    </xf>
    <xf numFmtId="164" fontId="3" fillId="0" borderId="115" xfId="0" applyFont="1" applyBorder="1" applyAlignment="1">
      <alignment vertical="center" wrapText="1"/>
    </xf>
    <xf numFmtId="169" fontId="3" fillId="0" borderId="38" xfId="0" applyNumberFormat="1" applyFont="1" applyBorder="1" applyAlignment="1">
      <alignment vertical="center" wrapText="1"/>
    </xf>
    <xf numFmtId="169" fontId="3" fillId="0" borderId="68" xfId="0" applyNumberFormat="1" applyFont="1" applyBorder="1" applyAlignment="1">
      <alignment horizontal="center" vertical="center"/>
    </xf>
    <xf numFmtId="169" fontId="3" fillId="0" borderId="114" xfId="0" applyNumberFormat="1" applyFont="1" applyBorder="1" applyAlignment="1">
      <alignment vertical="center" wrapText="1"/>
    </xf>
    <xf numFmtId="165" fontId="3" fillId="4" borderId="67" xfId="0" applyNumberFormat="1" applyFont="1" applyFill="1" applyBorder="1" applyAlignment="1">
      <alignment vertical="center"/>
    </xf>
    <xf numFmtId="165" fontId="3" fillId="4" borderId="69" xfId="0" applyNumberFormat="1" applyFont="1" applyFill="1" applyBorder="1" applyAlignment="1">
      <alignment vertical="center"/>
    </xf>
    <xf numFmtId="165" fontId="3" fillId="4" borderId="67" xfId="0" applyNumberFormat="1" applyFont="1" applyFill="1" applyBorder="1" applyAlignment="1">
      <alignment horizontal="right" vertical="center"/>
    </xf>
    <xf numFmtId="166" fontId="3" fillId="4" borderId="69" xfId="0" applyNumberFormat="1" applyFont="1" applyFill="1" applyBorder="1" applyAlignment="1">
      <alignment vertical="center"/>
    </xf>
    <xf numFmtId="165" fontId="3" fillId="4" borderId="45" xfId="0" applyNumberFormat="1" applyFont="1" applyFill="1" applyBorder="1" applyAlignment="1">
      <alignment vertical="center"/>
    </xf>
    <xf numFmtId="169" fontId="3" fillId="0" borderId="35" xfId="0" applyNumberFormat="1" applyFont="1" applyBorder="1" applyAlignment="1">
      <alignment vertical="center" wrapText="1"/>
    </xf>
    <xf numFmtId="165" fontId="3" fillId="0" borderId="39" xfId="0" applyNumberFormat="1" applyFont="1" applyFill="1" applyBorder="1" applyAlignment="1">
      <alignment horizontal="right" vertical="center"/>
    </xf>
    <xf numFmtId="169" fontId="3" fillId="0" borderId="54" xfId="0" applyNumberFormat="1" applyFont="1" applyBorder="1" applyAlignment="1">
      <alignment horizontal="center" vertical="center"/>
    </xf>
    <xf numFmtId="169" fontId="3" fillId="0" borderId="55" xfId="0" applyNumberFormat="1" applyFont="1" applyBorder="1" applyAlignment="1">
      <alignment vertical="center" wrapText="1"/>
    </xf>
    <xf numFmtId="165" fontId="3" fillId="0" borderId="98" xfId="0" applyNumberFormat="1" applyFont="1" applyFill="1" applyBorder="1" applyAlignment="1">
      <alignment horizontal="right" vertical="center"/>
    </xf>
    <xf numFmtId="169" fontId="6" fillId="2" borderId="55" xfId="0" applyNumberFormat="1" applyFont="1" applyFill="1" applyBorder="1" applyAlignment="1">
      <alignment horizontal="left" vertical="center" wrapText="1"/>
    </xf>
    <xf numFmtId="166" fontId="6" fillId="2" borderId="14" xfId="0" applyNumberFormat="1" applyFont="1" applyFill="1" applyBorder="1" applyAlignment="1">
      <alignment vertical="center"/>
    </xf>
    <xf numFmtId="165" fontId="6" fillId="3" borderId="56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>
      <alignment vertical="center"/>
    </xf>
    <xf numFmtId="164" fontId="3" fillId="2" borderId="20" xfId="0" applyFont="1" applyFill="1" applyBorder="1" applyAlignment="1">
      <alignment vertical="center"/>
    </xf>
    <xf numFmtId="168" fontId="3" fillId="3" borderId="5" xfId="0" applyNumberFormat="1" applyFont="1" applyFill="1" applyBorder="1" applyAlignment="1">
      <alignment horizontal="right" vertical="center"/>
    </xf>
    <xf numFmtId="165" fontId="3" fillId="5" borderId="48" xfId="0" applyNumberFormat="1" applyFont="1" applyFill="1" applyBorder="1" applyAlignment="1">
      <alignment vertical="center"/>
    </xf>
    <xf numFmtId="165" fontId="3" fillId="5" borderId="27" xfId="0" applyNumberFormat="1" applyFont="1" applyFill="1" applyBorder="1" applyAlignment="1">
      <alignment vertical="center"/>
    </xf>
    <xf numFmtId="166" fontId="3" fillId="5" borderId="28" xfId="0" applyNumberFormat="1" applyFont="1" applyFill="1" applyBorder="1" applyAlignment="1">
      <alignment vertical="center"/>
    </xf>
    <xf numFmtId="165" fontId="3" fillId="5" borderId="48" xfId="0" applyNumberFormat="1" applyFont="1" applyFill="1" applyBorder="1" applyAlignment="1">
      <alignment horizontal="right" vertical="center"/>
    </xf>
    <xf numFmtId="165" fontId="3" fillId="5" borderId="53" xfId="0" applyNumberFormat="1" applyFont="1" applyFill="1" applyBorder="1" applyAlignment="1">
      <alignment vertical="center"/>
    </xf>
    <xf numFmtId="166" fontId="3" fillId="5" borderId="27" xfId="0" applyNumberFormat="1" applyFont="1" applyFill="1" applyBorder="1" applyAlignment="1">
      <alignment vertical="center"/>
    </xf>
    <xf numFmtId="165" fontId="3" fillId="5" borderId="28" xfId="0" applyNumberFormat="1" applyFont="1" applyFill="1" applyBorder="1" applyAlignment="1">
      <alignment vertical="center"/>
    </xf>
    <xf numFmtId="164" fontId="3" fillId="0" borderId="30" xfId="0" applyFont="1" applyBorder="1" applyAlignment="1">
      <alignment vertical="top" wrapText="1"/>
    </xf>
    <xf numFmtId="165" fontId="3" fillId="6" borderId="26" xfId="0" applyNumberFormat="1" applyFont="1" applyFill="1" applyBorder="1" applyAlignment="1">
      <alignment horizontal="right" vertical="center"/>
    </xf>
    <xf numFmtId="164" fontId="3" fillId="0" borderId="11" xfId="0" applyFont="1" applyBorder="1" applyAlignment="1">
      <alignment vertical="top" wrapText="1"/>
    </xf>
    <xf numFmtId="165" fontId="3" fillId="3" borderId="62" xfId="0" applyNumberFormat="1" applyFont="1" applyFill="1" applyBorder="1" applyAlignment="1">
      <alignment horizontal="right" vertical="center"/>
    </xf>
    <xf numFmtId="165" fontId="3" fillId="0" borderId="40" xfId="0" applyNumberFormat="1" applyFont="1" applyFill="1" applyBorder="1" applyAlignment="1">
      <alignment vertical="center"/>
    </xf>
    <xf numFmtId="164" fontId="3" fillId="0" borderId="66" xfId="0" applyFont="1" applyFill="1" applyBorder="1" applyAlignment="1">
      <alignment horizontal="left" vertical="center" wrapText="1"/>
    </xf>
    <xf numFmtId="165" fontId="3" fillId="6" borderId="62" xfId="0" applyNumberFormat="1" applyFont="1" applyFill="1" applyBorder="1" applyAlignment="1">
      <alignment vertical="center"/>
    </xf>
    <xf numFmtId="165" fontId="3" fillId="6" borderId="11" xfId="0" applyNumberFormat="1" applyFont="1" applyFill="1" applyBorder="1" applyAlignment="1">
      <alignment vertical="center"/>
    </xf>
    <xf numFmtId="166" fontId="3" fillId="6" borderId="12" xfId="0" applyNumberFormat="1" applyFont="1" applyFill="1" applyBorder="1" applyAlignment="1">
      <alignment vertical="center"/>
    </xf>
    <xf numFmtId="165" fontId="3" fillId="6" borderId="62" xfId="0" applyNumberFormat="1" applyFont="1" applyFill="1" applyBorder="1" applyAlignment="1">
      <alignment horizontal="right" vertical="center"/>
    </xf>
    <xf numFmtId="165" fontId="3" fillId="6" borderId="40" xfId="0" applyNumberFormat="1" applyFont="1" applyFill="1" applyBorder="1" applyAlignment="1">
      <alignment vertical="center"/>
    </xf>
    <xf numFmtId="166" fontId="3" fillId="6" borderId="11" xfId="0" applyNumberFormat="1" applyFont="1" applyFill="1" applyBorder="1" applyAlignment="1">
      <alignment vertical="center"/>
    </xf>
    <xf numFmtId="165" fontId="3" fillId="6" borderId="12" xfId="0" applyNumberFormat="1" applyFont="1" applyFill="1" applyBorder="1" applyAlignment="1">
      <alignment vertical="center"/>
    </xf>
    <xf numFmtId="164" fontId="3" fillId="0" borderId="45" xfId="0" applyFont="1" applyFill="1" applyBorder="1" applyAlignment="1">
      <alignment horizontal="left" vertical="center" wrapText="1"/>
    </xf>
    <xf numFmtId="165" fontId="15" fillId="0" borderId="69" xfId="0" applyNumberFormat="1" applyFont="1" applyFill="1" applyBorder="1" applyAlignment="1">
      <alignment vertical="center"/>
    </xf>
    <xf numFmtId="165" fontId="3" fillId="0" borderId="44" xfId="0" applyNumberFormat="1" applyFont="1" applyFill="1" applyBorder="1" applyAlignment="1">
      <alignment vertical="center"/>
    </xf>
    <xf numFmtId="169" fontId="3" fillId="0" borderId="66" xfId="0" applyNumberFormat="1" applyFont="1" applyFill="1" applyBorder="1" applyAlignment="1">
      <alignment horizontal="left" vertical="center" wrapText="1"/>
    </xf>
    <xf numFmtId="166" fontId="3" fillId="6" borderId="66" xfId="0" applyNumberFormat="1" applyFont="1" applyFill="1" applyBorder="1" applyAlignment="1">
      <alignment vertical="center"/>
    </xf>
    <xf numFmtId="164" fontId="3" fillId="0" borderId="116" xfId="0" applyFont="1" applyBorder="1" applyAlignment="1">
      <alignment vertical="center" wrapText="1"/>
    </xf>
    <xf numFmtId="164" fontId="3" fillId="0" borderId="88" xfId="0" applyFont="1" applyBorder="1" applyAlignment="1">
      <alignment vertical="center" wrapText="1"/>
    </xf>
    <xf numFmtId="169" fontId="4" fillId="0" borderId="75" xfId="0" applyNumberFormat="1" applyFont="1" applyFill="1" applyBorder="1" applyAlignment="1">
      <alignment horizontal="left" vertical="center" wrapText="1"/>
    </xf>
    <xf numFmtId="165" fontId="3" fillId="5" borderId="62" xfId="0" applyNumberFormat="1" applyFont="1" applyFill="1" applyBorder="1" applyAlignment="1">
      <alignment horizontal="right" vertical="center"/>
    </xf>
    <xf numFmtId="165" fontId="3" fillId="5" borderId="40" xfId="0" applyNumberFormat="1" applyFont="1" applyFill="1" applyBorder="1" applyAlignment="1">
      <alignment vertical="center"/>
    </xf>
    <xf numFmtId="165" fontId="3" fillId="0" borderId="117" xfId="0" applyNumberFormat="1" applyFont="1" applyFill="1" applyBorder="1" applyAlignment="1">
      <alignment vertical="center"/>
    </xf>
    <xf numFmtId="169" fontId="3" fillId="0" borderId="52" xfId="0" applyNumberFormat="1" applyFont="1" applyBorder="1" applyAlignment="1">
      <alignment horizontal="center" vertical="center"/>
    </xf>
    <xf numFmtId="169" fontId="3" fillId="0" borderId="75" xfId="0" applyNumberFormat="1" applyFont="1" applyBorder="1" applyAlignment="1">
      <alignment horizontal="left" vertical="center" wrapText="1"/>
    </xf>
    <xf numFmtId="169" fontId="3" fillId="0" borderId="85" xfId="0" applyNumberFormat="1" applyFont="1" applyBorder="1" applyAlignment="1">
      <alignment horizontal="center" vertical="center"/>
    </xf>
    <xf numFmtId="164" fontId="3" fillId="0" borderId="64" xfId="0" applyNumberFormat="1" applyFont="1" applyBorder="1" applyAlignment="1">
      <alignment horizontal="left" vertical="center" wrapText="1"/>
    </xf>
    <xf numFmtId="165" fontId="3" fillId="6" borderId="57" xfId="0" applyNumberFormat="1" applyFont="1" applyFill="1" applyBorder="1" applyAlignment="1">
      <alignment vertical="center"/>
    </xf>
    <xf numFmtId="165" fontId="3" fillId="6" borderId="60" xfId="0" applyNumberFormat="1" applyFont="1" applyFill="1" applyBorder="1" applyAlignment="1">
      <alignment vertical="center"/>
    </xf>
    <xf numFmtId="166" fontId="3" fillId="6" borderId="59" xfId="0" applyNumberFormat="1" applyFont="1" applyFill="1" applyBorder="1" applyAlignment="1">
      <alignment vertical="center"/>
    </xf>
    <xf numFmtId="165" fontId="3" fillId="6" borderId="57" xfId="0" applyNumberFormat="1" applyFont="1" applyFill="1" applyBorder="1" applyAlignment="1">
      <alignment horizontal="right" vertical="center"/>
    </xf>
    <xf numFmtId="165" fontId="3" fillId="6" borderId="118" xfId="0" applyNumberFormat="1" applyFont="1" applyFill="1" applyBorder="1" applyAlignment="1">
      <alignment vertical="center"/>
    </xf>
    <xf numFmtId="165" fontId="3" fillId="6" borderId="87" xfId="0" applyNumberFormat="1" applyFont="1" applyFill="1" applyBorder="1" applyAlignment="1">
      <alignment vertical="center"/>
    </xf>
    <xf numFmtId="169" fontId="3" fillId="0" borderId="80" xfId="0" applyNumberFormat="1" applyFont="1" applyBorder="1" applyAlignment="1">
      <alignment horizontal="center" vertical="center"/>
    </xf>
    <xf numFmtId="165" fontId="3" fillId="0" borderId="77" xfId="0" applyNumberFormat="1" applyFont="1" applyFill="1" applyBorder="1" applyAlignment="1">
      <alignment vertical="center"/>
    </xf>
    <xf numFmtId="169" fontId="3" fillId="0" borderId="119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left" vertical="center" wrapText="1"/>
    </xf>
    <xf numFmtId="165" fontId="3" fillId="6" borderId="67" xfId="0" applyNumberFormat="1" applyFont="1" applyFill="1" applyBorder="1" applyAlignment="1">
      <alignment vertical="center"/>
    </xf>
    <xf numFmtId="165" fontId="3" fillId="6" borderId="69" xfId="0" applyNumberFormat="1" applyFont="1" applyFill="1" applyBorder="1" applyAlignment="1">
      <alignment vertical="center"/>
    </xf>
    <xf numFmtId="166" fontId="3" fillId="6" borderId="45" xfId="0" applyNumberFormat="1" applyFont="1" applyFill="1" applyBorder="1" applyAlignment="1">
      <alignment vertical="center"/>
    </xf>
    <xf numFmtId="165" fontId="3" fillId="6" borderId="67" xfId="0" applyNumberFormat="1" applyFont="1" applyFill="1" applyBorder="1" applyAlignment="1">
      <alignment horizontal="right" vertical="center"/>
    </xf>
    <xf numFmtId="165" fontId="3" fillId="6" borderId="116" xfId="0" applyNumberFormat="1" applyFont="1" applyFill="1" applyBorder="1" applyAlignment="1">
      <alignment vertical="center"/>
    </xf>
    <xf numFmtId="165" fontId="3" fillId="6" borderId="41" xfId="0" applyNumberFormat="1" applyFont="1" applyFill="1" applyBorder="1" applyAlignment="1">
      <alignment vertical="center"/>
    </xf>
    <xf numFmtId="165" fontId="3" fillId="6" borderId="120" xfId="0" applyNumberFormat="1" applyFont="1" applyFill="1" applyBorder="1" applyAlignment="1">
      <alignment vertical="center"/>
    </xf>
    <xf numFmtId="169" fontId="3" fillId="0" borderId="36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left" vertical="center" wrapText="1"/>
    </xf>
    <xf numFmtId="165" fontId="3" fillId="0" borderId="34" xfId="0" applyNumberFormat="1" applyFont="1" applyFill="1" applyBorder="1" applyAlignment="1">
      <alignment vertical="center"/>
    </xf>
    <xf numFmtId="164" fontId="7" fillId="0" borderId="79" xfId="0" applyFont="1" applyFill="1" applyBorder="1" applyAlignment="1">
      <alignment vertical="top" wrapText="1"/>
    </xf>
    <xf numFmtId="169" fontId="3" fillId="0" borderId="51" xfId="0" applyNumberFormat="1" applyFont="1" applyFill="1" applyBorder="1" applyAlignment="1">
      <alignment horizontal="center" vertical="center"/>
    </xf>
    <xf numFmtId="164" fontId="4" fillId="0" borderId="47" xfId="0" applyNumberFormat="1" applyFont="1" applyBorder="1" applyAlignment="1">
      <alignment horizontal="left" vertical="center" wrapText="1"/>
    </xf>
    <xf numFmtId="166" fontId="3" fillId="5" borderId="47" xfId="0" applyNumberFormat="1" applyFont="1" applyFill="1" applyBorder="1" applyAlignment="1">
      <alignment vertical="center"/>
    </xf>
    <xf numFmtId="166" fontId="3" fillId="6" borderId="64" xfId="0" applyNumberFormat="1" applyFont="1" applyFill="1" applyBorder="1" applyAlignment="1">
      <alignment vertical="center"/>
    </xf>
    <xf numFmtId="166" fontId="3" fillId="0" borderId="42" xfId="0" applyNumberFormat="1" applyFont="1" applyFill="1" applyBorder="1" applyAlignment="1">
      <alignment vertical="center"/>
    </xf>
    <xf numFmtId="169" fontId="3" fillId="0" borderId="32" xfId="0" applyNumberFormat="1" applyFont="1" applyFill="1" applyBorder="1" applyAlignment="1">
      <alignment horizontal="left" vertical="center" wrapText="1"/>
    </xf>
    <xf numFmtId="166" fontId="3" fillId="5" borderId="64" xfId="0" applyNumberFormat="1" applyFont="1" applyFill="1" applyBorder="1" applyAlignment="1">
      <alignment vertical="center"/>
    </xf>
    <xf numFmtId="169" fontId="3" fillId="0" borderId="71" xfId="0" applyNumberFormat="1" applyFont="1" applyFill="1" applyBorder="1" applyAlignment="1">
      <alignment horizontal="left" vertical="center" wrapText="1"/>
    </xf>
    <xf numFmtId="166" fontId="3" fillId="0" borderId="71" xfId="0" applyNumberFormat="1" applyFont="1" applyFill="1" applyBorder="1" applyAlignment="1">
      <alignment vertical="center"/>
    </xf>
    <xf numFmtId="165" fontId="3" fillId="0" borderId="121" xfId="0" applyNumberFormat="1" applyFont="1" applyFill="1" applyBorder="1" applyAlignment="1">
      <alignment vertical="center"/>
    </xf>
    <xf numFmtId="169" fontId="8" fillId="2" borderId="55" xfId="0" applyNumberFormat="1" applyFont="1" applyFill="1" applyBorder="1" applyAlignment="1">
      <alignment horizontal="left" vertical="center" wrapText="1"/>
    </xf>
    <xf numFmtId="166" fontId="6" fillId="2" borderId="92" xfId="0" applyNumberFormat="1" applyFont="1" applyFill="1" applyBorder="1" applyAlignment="1">
      <alignment vertical="center"/>
    </xf>
    <xf numFmtId="165" fontId="6" fillId="2" borderId="56" xfId="0" applyNumberFormat="1" applyFont="1" applyFill="1" applyBorder="1" applyAlignment="1">
      <alignment horizontal="right" vertical="center"/>
    </xf>
    <xf numFmtId="166" fontId="6" fillId="2" borderId="13" xfId="0" applyNumberFormat="1" applyFont="1" applyFill="1" applyBorder="1" applyAlignment="1">
      <alignment vertical="center"/>
    </xf>
    <xf numFmtId="166" fontId="3" fillId="5" borderId="122" xfId="0" applyNumberFormat="1" applyFont="1" applyFill="1" applyBorder="1" applyAlignment="1">
      <alignment vertical="center"/>
    </xf>
    <xf numFmtId="169" fontId="3" fillId="0" borderId="54" xfId="0" applyNumberFormat="1" applyFont="1" applyFill="1" applyBorder="1" applyAlignment="1">
      <alignment horizontal="center" vertical="center"/>
    </xf>
    <xf numFmtId="169" fontId="3" fillId="0" borderId="55" xfId="0" applyNumberFormat="1" applyFont="1" applyFill="1" applyBorder="1" applyAlignment="1">
      <alignment horizontal="left" vertical="center" wrapText="1"/>
    </xf>
    <xf numFmtId="166" fontId="3" fillId="0" borderId="92" xfId="0" applyNumberFormat="1" applyFont="1" applyFill="1" applyBorder="1" applyAlignment="1">
      <alignment vertical="center"/>
    </xf>
    <xf numFmtId="165" fontId="3" fillId="3" borderId="56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vertical="center"/>
    </xf>
    <xf numFmtId="166" fontId="6" fillId="2" borderId="93" xfId="0" applyNumberFormat="1" applyFont="1" applyFill="1" applyBorder="1" applyAlignment="1">
      <alignment vertical="center"/>
    </xf>
    <xf numFmtId="166" fontId="6" fillId="2" borderId="17" xfId="0" applyNumberFormat="1" applyFont="1" applyFill="1" applyBorder="1" applyAlignment="1">
      <alignment vertical="center"/>
    </xf>
    <xf numFmtId="169" fontId="4" fillId="0" borderId="75" xfId="0" applyNumberFormat="1" applyFont="1" applyBorder="1" applyAlignment="1">
      <alignment horizontal="left" vertical="center" wrapText="1"/>
    </xf>
    <xf numFmtId="165" fontId="4" fillId="5" borderId="62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horizontal="left" vertical="center" wrapText="1"/>
    </xf>
    <xf numFmtId="165" fontId="4" fillId="0" borderId="39" xfId="0" applyNumberFormat="1" applyFont="1" applyFill="1" applyBorder="1" applyAlignment="1">
      <alignment vertical="center"/>
    </xf>
    <xf numFmtId="169" fontId="4" fillId="0" borderId="47" xfId="0" applyNumberFormat="1" applyFont="1" applyBorder="1" applyAlignment="1">
      <alignment horizontal="left" vertical="center" wrapText="1"/>
    </xf>
    <xf numFmtId="165" fontId="4" fillId="0" borderId="26" xfId="0" applyNumberFormat="1" applyFont="1" applyFill="1" applyBorder="1" applyAlignment="1">
      <alignment vertical="center"/>
    </xf>
    <xf numFmtId="169" fontId="3" fillId="0" borderId="64" xfId="0" applyNumberFormat="1" applyFont="1" applyFill="1" applyBorder="1" applyAlignment="1">
      <alignment horizontal="left" vertical="center" wrapText="1"/>
    </xf>
    <xf numFmtId="165" fontId="4" fillId="5" borderId="83" xfId="0" applyNumberFormat="1" applyFont="1" applyFill="1" applyBorder="1" applyAlignment="1">
      <alignment vertical="center"/>
    </xf>
    <xf numFmtId="166" fontId="7" fillId="5" borderId="7" xfId="0" applyNumberFormat="1" applyFont="1" applyFill="1" applyBorder="1" applyAlignment="1">
      <alignment vertical="center"/>
    </xf>
    <xf numFmtId="166" fontId="7" fillId="0" borderId="41" xfId="0" applyNumberFormat="1" applyFont="1" applyFill="1" applyBorder="1" applyAlignment="1">
      <alignment vertical="center"/>
    </xf>
    <xf numFmtId="165" fontId="4" fillId="0" borderId="43" xfId="0" applyNumberFormat="1" applyFont="1" applyFill="1" applyBorder="1" applyAlignment="1">
      <alignment vertical="center"/>
    </xf>
    <xf numFmtId="164" fontId="3" fillId="0" borderId="32" xfId="0" applyFont="1" applyFill="1" applyBorder="1" applyAlignment="1">
      <alignment vertical="center" wrapText="1"/>
    </xf>
    <xf numFmtId="164" fontId="3" fillId="0" borderId="113" xfId="0" applyFont="1" applyFill="1" applyBorder="1" applyAlignment="1">
      <alignment horizontal="center" vertical="center"/>
    </xf>
    <xf numFmtId="164" fontId="3" fillId="0" borderId="35" xfId="0" applyFont="1" applyFill="1" applyBorder="1" applyAlignment="1">
      <alignment vertical="center" wrapText="1"/>
    </xf>
    <xf numFmtId="164" fontId="3" fillId="0" borderId="61" xfId="0" applyFont="1" applyFill="1" applyBorder="1" applyAlignment="1">
      <alignment horizontal="center" vertical="center"/>
    </xf>
    <xf numFmtId="164" fontId="3" fillId="0" borderId="79" xfId="0" applyFont="1" applyFill="1" applyBorder="1" applyAlignment="1">
      <alignment vertical="center" wrapText="1"/>
    </xf>
    <xf numFmtId="166" fontId="7" fillId="0" borderId="78" xfId="0" applyNumberFormat="1" applyFont="1" applyFill="1" applyBorder="1" applyAlignment="1">
      <alignment vertical="center"/>
    </xf>
    <xf numFmtId="169" fontId="3" fillId="0" borderId="47" xfId="0" applyNumberFormat="1" applyFont="1" applyBorder="1" applyAlignment="1">
      <alignment horizontal="left" vertical="top" wrapText="1"/>
    </xf>
    <xf numFmtId="166" fontId="7" fillId="0" borderId="30" xfId="0" applyNumberFormat="1" applyFont="1" applyFill="1" applyBorder="1" applyAlignment="1">
      <alignment vertical="center"/>
    </xf>
    <xf numFmtId="169" fontId="3" fillId="0" borderId="75" xfId="0" applyNumberFormat="1" applyFont="1" applyFill="1" applyBorder="1" applyAlignment="1">
      <alignment horizontal="left" vertical="top" wrapText="1"/>
    </xf>
    <xf numFmtId="164" fontId="3" fillId="0" borderId="73" xfId="0" applyFont="1" applyBorder="1" applyAlignment="1">
      <alignment vertical="top" wrapText="1"/>
    </xf>
    <xf numFmtId="164" fontId="3" fillId="0" borderId="42" xfId="0" applyFont="1" applyBorder="1" applyAlignment="1">
      <alignment vertical="top" wrapText="1"/>
    </xf>
    <xf numFmtId="169" fontId="3" fillId="0" borderId="75" xfId="0" applyNumberFormat="1" applyFont="1" applyBorder="1" applyAlignment="1">
      <alignment horizontal="left" vertical="top" wrapText="1"/>
    </xf>
    <xf numFmtId="165" fontId="4" fillId="0" borderId="62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/>
    </xf>
    <xf numFmtId="164" fontId="3" fillId="0" borderId="32" xfId="0" applyNumberFormat="1" applyFont="1" applyFill="1" applyBorder="1" applyAlignment="1">
      <alignment horizontal="left" vertical="top" wrapText="1"/>
    </xf>
    <xf numFmtId="164" fontId="3" fillId="0" borderId="79" xfId="0" applyNumberFormat="1" applyFont="1" applyFill="1" applyBorder="1" applyAlignment="1">
      <alignment horizontal="left" vertical="top" wrapText="1"/>
    </xf>
    <xf numFmtId="169" fontId="3" fillId="0" borderId="114" xfId="0" applyNumberFormat="1" applyFont="1" applyFill="1" applyBorder="1" applyAlignment="1">
      <alignment horizontal="left" vertical="center" wrapText="1"/>
    </xf>
    <xf numFmtId="169" fontId="3" fillId="2" borderId="2" xfId="0" applyNumberFormat="1" applyFont="1" applyFill="1" applyBorder="1" applyAlignment="1">
      <alignment horizontal="center" vertical="center"/>
    </xf>
    <xf numFmtId="169" fontId="8" fillId="2" borderId="16" xfId="0" applyNumberFormat="1" applyFont="1" applyFill="1" applyBorder="1" applyAlignment="1">
      <alignment vertical="center"/>
    </xf>
    <xf numFmtId="167" fontId="3" fillId="2" borderId="22" xfId="0" applyNumberFormat="1" applyFont="1" applyFill="1" applyBorder="1" applyAlignment="1">
      <alignment vertical="center"/>
    </xf>
    <xf numFmtId="165" fontId="3" fillId="6" borderId="39" xfId="0" applyNumberFormat="1" applyFont="1" applyFill="1" applyBorder="1" applyAlignment="1">
      <alignment vertical="center"/>
    </xf>
    <xf numFmtId="166" fontId="3" fillId="6" borderId="35" xfId="0" applyNumberFormat="1" applyFont="1" applyFill="1" applyBorder="1" applyAlignment="1">
      <alignment vertical="center"/>
    </xf>
    <xf numFmtId="165" fontId="3" fillId="6" borderId="39" xfId="0" applyNumberFormat="1" applyFont="1" applyFill="1" applyBorder="1" applyAlignment="1">
      <alignment horizontal="right" vertical="center"/>
    </xf>
    <xf numFmtId="165" fontId="3" fillId="6" borderId="34" xfId="0" applyNumberFormat="1" applyFont="1" applyFill="1" applyBorder="1" applyAlignment="1">
      <alignment vertical="center"/>
    </xf>
    <xf numFmtId="166" fontId="3" fillId="6" borderId="41" xfId="0" applyNumberFormat="1" applyFont="1" applyFill="1" applyBorder="1" applyAlignment="1">
      <alignment vertical="center"/>
    </xf>
    <xf numFmtId="165" fontId="3" fillId="6" borderId="35" xfId="0" applyNumberFormat="1" applyFont="1" applyFill="1" applyBorder="1" applyAlignment="1">
      <alignment vertical="center"/>
    </xf>
    <xf numFmtId="165" fontId="3" fillId="7" borderId="4" xfId="0" applyNumberFormat="1" applyFont="1" applyFill="1" applyBorder="1" applyAlignment="1">
      <alignment horizontal="right" vertical="center"/>
    </xf>
    <xf numFmtId="165" fontId="6" fillId="7" borderId="94" xfId="0" applyNumberFormat="1" applyFont="1" applyFill="1" applyBorder="1" applyAlignment="1" applyProtection="1">
      <alignment vertical="center"/>
      <protection locked="0"/>
    </xf>
    <xf numFmtId="164" fontId="7" fillId="7" borderId="123" xfId="0" applyFont="1" applyFill="1" applyBorder="1" applyAlignment="1">
      <alignment vertical="center"/>
    </xf>
    <xf numFmtId="168" fontId="3" fillId="7" borderId="106" xfId="0" applyNumberFormat="1" applyFont="1" applyFill="1" applyBorder="1" applyAlignment="1">
      <alignment horizontal="right" vertical="center"/>
    </xf>
    <xf numFmtId="167" fontId="3" fillId="7" borderId="124" xfId="0" applyNumberFormat="1" applyFont="1" applyFill="1" applyBorder="1" applyAlignment="1" applyProtection="1">
      <alignment vertical="center"/>
      <protection locked="0"/>
    </xf>
    <xf numFmtId="164" fontId="7" fillId="7" borderId="90" xfId="0" applyFont="1" applyFill="1" applyBorder="1" applyAlignment="1">
      <alignment vertical="center"/>
    </xf>
    <xf numFmtId="167" fontId="3" fillId="7" borderId="98" xfId="0" applyNumberFormat="1" applyFont="1" applyFill="1" applyBorder="1" applyAlignment="1" applyProtection="1">
      <alignment vertical="center"/>
      <protection locked="0"/>
    </xf>
    <xf numFmtId="167" fontId="3" fillId="7" borderId="89" xfId="0" applyNumberFormat="1" applyFont="1" applyFill="1" applyBorder="1" applyAlignment="1" applyProtection="1">
      <alignment vertical="center"/>
      <protection locked="0"/>
    </xf>
    <xf numFmtId="166" fontId="3" fillId="7" borderId="90" xfId="0" applyNumberFormat="1" applyFont="1" applyFill="1" applyBorder="1" applyAlignment="1">
      <alignment vertical="center"/>
    </xf>
    <xf numFmtId="168" fontId="3" fillId="7" borderId="98" xfId="0" applyNumberFormat="1" applyFont="1" applyFill="1" applyBorder="1" applyAlignment="1">
      <alignment horizontal="right" vertical="center"/>
    </xf>
    <xf numFmtId="167" fontId="3" fillId="7" borderId="121" xfId="0" applyNumberFormat="1" applyFont="1" applyFill="1" applyBorder="1" applyAlignment="1" applyProtection="1">
      <alignment vertical="center"/>
      <protection locked="0"/>
    </xf>
    <xf numFmtId="166" fontId="3" fillId="7" borderId="89" xfId="0" applyNumberFormat="1" applyFont="1" applyFill="1" applyBorder="1" applyAlignment="1">
      <alignment vertical="center"/>
    </xf>
    <xf numFmtId="167" fontId="3" fillId="7" borderId="90" xfId="0" applyNumberFormat="1" applyFont="1" applyFill="1" applyBorder="1" applyAlignment="1" applyProtection="1">
      <alignment vertical="center"/>
      <protection locked="0"/>
    </xf>
    <xf numFmtId="169" fontId="3" fillId="0" borderId="125" xfId="0" applyNumberFormat="1" applyFont="1" applyFill="1" applyBorder="1" applyAlignment="1">
      <alignment horizontal="center" vertical="center"/>
    </xf>
    <xf numFmtId="164" fontId="3" fillId="0" borderId="125" xfId="0" applyFont="1" applyFill="1" applyBorder="1" applyAlignment="1">
      <alignment vertical="center"/>
    </xf>
    <xf numFmtId="167" fontId="3" fillId="0" borderId="125" xfId="0" applyNumberFormat="1" applyFont="1" applyFill="1" applyBorder="1" applyAlignment="1" applyProtection="1">
      <alignment vertical="center"/>
      <protection locked="0"/>
    </xf>
    <xf numFmtId="166" fontId="3" fillId="0" borderId="125" xfId="0" applyNumberFormat="1" applyFont="1" applyFill="1" applyBorder="1" applyAlignment="1">
      <alignment vertical="center"/>
    </xf>
    <xf numFmtId="168" fontId="3" fillId="0" borderId="125" xfId="0" applyNumberFormat="1" applyFont="1" applyFill="1" applyBorder="1" applyAlignment="1">
      <alignment horizontal="right" vertical="center"/>
    </xf>
    <xf numFmtId="169" fontId="6" fillId="8" borderId="2" xfId="0" applyNumberFormat="1" applyFont="1" applyFill="1" applyBorder="1" applyAlignment="1">
      <alignment horizontal="center" vertical="center"/>
    </xf>
    <xf numFmtId="169" fontId="13" fillId="8" borderId="16" xfId="0" applyNumberFormat="1" applyFont="1" applyFill="1" applyBorder="1" applyAlignment="1">
      <alignment horizontal="left" vertical="center" wrapText="1"/>
    </xf>
    <xf numFmtId="165" fontId="6" fillId="8" borderId="4" xfId="0" applyNumberFormat="1" applyFont="1" applyFill="1" applyBorder="1" applyAlignment="1">
      <alignment vertical="center"/>
    </xf>
    <xf numFmtId="165" fontId="6" fillId="8" borderId="17" xfId="0" applyNumberFormat="1" applyFont="1" applyFill="1" applyBorder="1" applyAlignment="1">
      <alignment vertical="center"/>
    </xf>
    <xf numFmtId="166" fontId="6" fillId="8" borderId="3" xfId="0" applyNumberFormat="1" applyFont="1" applyFill="1" applyBorder="1" applyAlignment="1">
      <alignment vertical="center"/>
    </xf>
    <xf numFmtId="165" fontId="6" fillId="8" borderId="4" xfId="0" applyNumberFormat="1" applyFont="1" applyFill="1" applyBorder="1" applyAlignment="1">
      <alignment horizontal="right" vertical="center"/>
    </xf>
    <xf numFmtId="165" fontId="6" fillId="8" borderId="94" xfId="0" applyNumberFormat="1" applyFont="1" applyFill="1" applyBorder="1" applyAlignment="1">
      <alignment vertical="center"/>
    </xf>
    <xf numFmtId="166" fontId="3" fillId="8" borderId="17" xfId="0" applyNumberFormat="1" applyFont="1" applyFill="1" applyBorder="1" applyAlignment="1">
      <alignment vertical="center"/>
    </xf>
    <xf numFmtId="165" fontId="6" fillId="8" borderId="3" xfId="0" applyNumberFormat="1" applyFont="1" applyFill="1" applyBorder="1" applyAlignment="1">
      <alignment vertical="center"/>
    </xf>
    <xf numFmtId="164" fontId="7" fillId="8" borderId="105" xfId="0" applyFont="1" applyFill="1" applyBorder="1" applyAlignment="1">
      <alignment vertical="center"/>
    </xf>
    <xf numFmtId="170" fontId="3" fillId="8" borderId="126" xfId="0" applyNumberFormat="1" applyFont="1" applyFill="1" applyBorder="1" applyAlignment="1" applyProtection="1">
      <alignment vertical="center"/>
      <protection locked="0"/>
    </xf>
    <xf numFmtId="170" fontId="3" fillId="8" borderId="127" xfId="0" applyNumberFormat="1" applyFont="1" applyFill="1" applyBorder="1" applyAlignment="1" applyProtection="1">
      <alignment vertical="center"/>
      <protection locked="0"/>
    </xf>
    <xf numFmtId="166" fontId="3" fillId="8" borderId="123" xfId="0" applyNumberFormat="1" applyFont="1" applyFill="1" applyBorder="1" applyAlignment="1">
      <alignment vertical="center"/>
    </xf>
    <xf numFmtId="168" fontId="3" fillId="8" borderId="126" xfId="0" applyNumberFormat="1" applyFont="1" applyFill="1" applyBorder="1" applyAlignment="1">
      <alignment horizontal="right" vertical="center"/>
    </xf>
    <xf numFmtId="167" fontId="3" fillId="8" borderId="128" xfId="0" applyNumberFormat="1" applyFont="1" applyFill="1" applyBorder="1" applyAlignment="1" applyProtection="1">
      <alignment vertical="center"/>
      <protection locked="0"/>
    </xf>
    <xf numFmtId="166" fontId="3" fillId="8" borderId="127" xfId="0" applyNumberFormat="1" applyFont="1" applyFill="1" applyBorder="1" applyAlignment="1">
      <alignment vertical="center"/>
    </xf>
    <xf numFmtId="167" fontId="3" fillId="8" borderId="123" xfId="0" applyNumberFormat="1" applyFont="1" applyFill="1" applyBorder="1" applyAlignment="1" applyProtection="1">
      <alignment vertical="center"/>
      <protection locked="0"/>
    </xf>
    <xf numFmtId="169" fontId="6" fillId="5" borderId="2" xfId="0" applyNumberFormat="1" applyFont="1" applyFill="1" applyBorder="1" applyAlignment="1">
      <alignment horizontal="center" vertical="center"/>
    </xf>
    <xf numFmtId="169" fontId="8" fillId="5" borderId="16" xfId="0" applyNumberFormat="1" applyFont="1" applyFill="1" applyBorder="1" applyAlignment="1">
      <alignment horizontal="left" vertical="center" wrapText="1"/>
    </xf>
    <xf numFmtId="165" fontId="6" fillId="5" borderId="4" xfId="0" applyNumberFormat="1" applyFont="1" applyFill="1" applyBorder="1" applyAlignment="1">
      <alignment vertical="center"/>
    </xf>
    <xf numFmtId="165" fontId="6" fillId="5" borderId="17" xfId="0" applyNumberFormat="1" applyFont="1" applyFill="1" applyBorder="1" applyAlignment="1">
      <alignment vertical="center"/>
    </xf>
    <xf numFmtId="165" fontId="6" fillId="5" borderId="3" xfId="0" applyNumberFormat="1" applyFont="1" applyFill="1" applyBorder="1" applyAlignment="1">
      <alignment vertical="center"/>
    </xf>
    <xf numFmtId="165" fontId="6" fillId="5" borderId="4" xfId="0" applyNumberFormat="1" applyFont="1" applyFill="1" applyBorder="1" applyAlignment="1">
      <alignment horizontal="right" vertical="center"/>
    </xf>
    <xf numFmtId="165" fontId="6" fillId="5" borderId="94" xfId="0" applyNumberFormat="1" applyFont="1" applyFill="1" applyBorder="1" applyAlignment="1">
      <alignment vertical="center"/>
    </xf>
    <xf numFmtId="166" fontId="6" fillId="5" borderId="17" xfId="0" applyNumberFormat="1" applyFont="1" applyFill="1" applyBorder="1" applyAlignment="1">
      <alignment vertical="center"/>
    </xf>
    <xf numFmtId="169" fontId="6" fillId="0" borderId="63" xfId="0" applyNumberFormat="1" applyFont="1" applyFill="1" applyBorder="1" applyAlignment="1">
      <alignment horizontal="center" vertical="center"/>
    </xf>
    <xf numFmtId="164" fontId="7" fillId="6" borderId="25" xfId="0" applyFont="1" applyFill="1" applyBorder="1" applyAlignment="1">
      <alignment vertical="center"/>
    </xf>
    <xf numFmtId="170" fontId="3" fillId="6" borderId="48" xfId="0" applyNumberFormat="1" applyFont="1" applyFill="1" applyBorder="1" applyAlignment="1" applyProtection="1">
      <alignment vertical="center"/>
      <protection locked="0"/>
    </xf>
    <xf numFmtId="170" fontId="3" fillId="6" borderId="27" xfId="0" applyNumberFormat="1" applyFont="1" applyFill="1" applyBorder="1" applyAlignment="1" applyProtection="1">
      <alignment vertical="center"/>
      <protection locked="0"/>
    </xf>
    <xf numFmtId="166" fontId="3" fillId="6" borderId="28" xfId="0" applyNumberFormat="1" applyFont="1" applyFill="1" applyBorder="1" applyAlignment="1">
      <alignment vertical="center"/>
    </xf>
    <xf numFmtId="168" fontId="3" fillId="6" borderId="48" xfId="0" applyNumberFormat="1" applyFont="1" applyFill="1" applyBorder="1" applyAlignment="1">
      <alignment horizontal="right" vertical="center"/>
    </xf>
    <xf numFmtId="167" fontId="3" fillId="6" borderId="53" xfId="0" applyNumberFormat="1" applyFont="1" applyFill="1" applyBorder="1" applyAlignment="1" applyProtection="1">
      <alignment vertical="center"/>
      <protection locked="0"/>
    </xf>
    <xf numFmtId="167" fontId="3" fillId="6" borderId="28" xfId="0" applyNumberFormat="1" applyFont="1" applyFill="1" applyBorder="1" applyAlignment="1" applyProtection="1">
      <alignment vertical="center"/>
      <protection locked="0"/>
    </xf>
    <xf numFmtId="169" fontId="3" fillId="2" borderId="52" xfId="0" applyNumberFormat="1" applyFont="1" applyFill="1" applyBorder="1" applyAlignment="1">
      <alignment horizontal="center" vertical="center"/>
    </xf>
    <xf numFmtId="169" fontId="8" fillId="2" borderId="64" xfId="0" applyNumberFormat="1" applyFont="1" applyFill="1" applyBorder="1" applyAlignment="1">
      <alignment horizontal="left" vertical="center" wrapText="1"/>
    </xf>
    <xf numFmtId="165" fontId="6" fillId="2" borderId="48" xfId="0" applyNumberFormat="1" applyFont="1" applyFill="1" applyBorder="1" applyAlignment="1">
      <alignment vertical="center"/>
    </xf>
    <xf numFmtId="165" fontId="6" fillId="2" borderId="27" xfId="0" applyNumberFormat="1" applyFont="1" applyFill="1" applyBorder="1" applyAlignment="1">
      <alignment vertical="center"/>
    </xf>
    <xf numFmtId="165" fontId="6" fillId="2" borderId="28" xfId="0" applyNumberFormat="1" applyFont="1" applyFill="1" applyBorder="1" applyAlignment="1">
      <alignment vertical="center"/>
    </xf>
    <xf numFmtId="165" fontId="6" fillId="2" borderId="48" xfId="0" applyNumberFormat="1" applyFont="1" applyFill="1" applyBorder="1" applyAlignment="1">
      <alignment horizontal="right" vertical="center"/>
    </xf>
    <xf numFmtId="165" fontId="6" fillId="2" borderId="53" xfId="0" applyNumberFormat="1" applyFont="1" applyFill="1" applyBorder="1" applyAlignment="1">
      <alignment vertical="center"/>
    </xf>
    <xf numFmtId="166" fontId="6" fillId="2" borderId="27" xfId="0" applyNumberFormat="1" applyFont="1" applyFill="1" applyBorder="1" applyAlignment="1">
      <alignment vertical="center"/>
    </xf>
    <xf numFmtId="164" fontId="4" fillId="0" borderId="32" xfId="0" applyFont="1" applyFill="1" applyBorder="1" applyAlignment="1">
      <alignment horizontal="left" vertical="center" wrapText="1"/>
    </xf>
    <xf numFmtId="165" fontId="3" fillId="0" borderId="97" xfId="0" applyNumberFormat="1" applyFont="1" applyFill="1" applyBorder="1" applyAlignment="1">
      <alignment vertical="center"/>
    </xf>
    <xf numFmtId="164" fontId="4" fillId="0" borderId="38" xfId="0" applyFont="1" applyFill="1" applyBorder="1" applyAlignment="1">
      <alignment horizontal="left" vertical="center" wrapText="1"/>
    </xf>
    <xf numFmtId="165" fontId="6" fillId="2" borderId="26" xfId="0" applyNumberFormat="1" applyFont="1" applyFill="1" applyBorder="1" applyAlignment="1">
      <alignment vertical="center"/>
    </xf>
    <xf numFmtId="165" fontId="6" fillId="2" borderId="31" xfId="0" applyNumberFormat="1" applyFont="1" applyFill="1" applyBorder="1" applyAlignment="1">
      <alignment vertical="center"/>
    </xf>
    <xf numFmtId="165" fontId="6" fillId="2" borderId="50" xfId="0" applyNumberFormat="1" applyFont="1" applyFill="1" applyBorder="1" applyAlignment="1">
      <alignment vertical="center"/>
    </xf>
    <xf numFmtId="165" fontId="6" fillId="2" borderId="49" xfId="0" applyNumberFormat="1" applyFont="1" applyFill="1" applyBorder="1" applyAlignment="1">
      <alignment vertical="center"/>
    </xf>
    <xf numFmtId="166" fontId="6" fillId="2" borderId="30" xfId="0" applyNumberFormat="1" applyFont="1" applyFill="1" applyBorder="1" applyAlignment="1">
      <alignment vertical="center"/>
    </xf>
    <xf numFmtId="164" fontId="4" fillId="0" borderId="47" xfId="0" applyFont="1" applyFill="1" applyBorder="1" applyAlignment="1">
      <alignment vertical="center" wrapText="1"/>
    </xf>
    <xf numFmtId="164" fontId="3" fillId="0" borderId="59" xfId="0" applyFont="1" applyBorder="1" applyAlignment="1">
      <alignment vertical="center" wrapText="1"/>
    </xf>
    <xf numFmtId="165" fontId="3" fillId="0" borderId="129" xfId="0" applyNumberFormat="1" applyFont="1" applyFill="1" applyBorder="1" applyAlignment="1">
      <alignment vertical="center"/>
    </xf>
    <xf numFmtId="164" fontId="3" fillId="0" borderId="79" xfId="0" applyFont="1" applyBorder="1" applyAlignment="1">
      <alignment vertical="center" wrapText="1"/>
    </xf>
    <xf numFmtId="164" fontId="4" fillId="0" borderId="130" xfId="0" applyFont="1" applyBorder="1" applyAlignment="1">
      <alignment vertical="center" wrapText="1"/>
    </xf>
    <xf numFmtId="164" fontId="3" fillId="0" borderId="38" xfId="0" applyFont="1" applyBorder="1" applyAlignment="1">
      <alignment vertical="center" wrapText="1"/>
    </xf>
    <xf numFmtId="164" fontId="3" fillId="0" borderId="111" xfId="0" applyFont="1" applyFill="1" applyBorder="1" applyAlignment="1">
      <alignment vertical="center" wrapText="1"/>
    </xf>
    <xf numFmtId="169" fontId="7" fillId="0" borderId="63" xfId="0" applyNumberFormat="1" applyFont="1" applyFill="1" applyBorder="1" applyAlignment="1">
      <alignment horizontal="center" vertical="center" wrapText="1"/>
    </xf>
    <xf numFmtId="164" fontId="3" fillId="0" borderId="118" xfId="0" applyFont="1" applyBorder="1" applyAlignment="1">
      <alignment vertical="center" wrapText="1"/>
    </xf>
    <xf numFmtId="164" fontId="4" fillId="0" borderId="111" xfId="0" applyFont="1" applyFill="1" applyBorder="1" applyAlignment="1">
      <alignment vertical="center" wrapText="1"/>
    </xf>
    <xf numFmtId="169" fontId="7" fillId="0" borderId="52" xfId="0" applyNumberFormat="1" applyFont="1" applyFill="1" applyBorder="1" applyAlignment="1">
      <alignment horizontal="center" vertical="center" wrapText="1"/>
    </xf>
    <xf numFmtId="164" fontId="3" fillId="0" borderId="73" xfId="0" applyFont="1" applyBorder="1" applyAlignment="1">
      <alignment vertical="center" wrapText="1"/>
    </xf>
    <xf numFmtId="165" fontId="3" fillId="6" borderId="59" xfId="0" applyNumberFormat="1" applyFont="1" applyFill="1" applyBorder="1" applyAlignment="1">
      <alignment vertical="center"/>
    </xf>
    <xf numFmtId="165" fontId="3" fillId="6" borderId="129" xfId="0" applyNumberFormat="1" applyFont="1" applyFill="1" applyBorder="1" applyAlignment="1">
      <alignment vertical="center"/>
    </xf>
    <xf numFmtId="166" fontId="3" fillId="6" borderId="60" xfId="0" applyNumberFormat="1" applyFont="1" applyFill="1" applyBorder="1" applyAlignment="1">
      <alignment vertical="center"/>
    </xf>
    <xf numFmtId="164" fontId="3" fillId="0" borderId="114" xfId="0" applyFont="1" applyBorder="1" applyAlignment="1">
      <alignment vertical="center" wrapText="1"/>
    </xf>
    <xf numFmtId="165" fontId="3" fillId="6" borderId="45" xfId="0" applyNumberFormat="1" applyFont="1" applyFill="1" applyBorder="1" applyAlignment="1">
      <alignment vertical="center"/>
    </xf>
    <xf numFmtId="165" fontId="3" fillId="6" borderId="44" xfId="0" applyNumberFormat="1" applyFont="1" applyFill="1" applyBorder="1" applyAlignment="1">
      <alignment vertical="center"/>
    </xf>
    <xf numFmtId="166" fontId="3" fillId="6" borderId="69" xfId="0" applyNumberFormat="1" applyFont="1" applyFill="1" applyBorder="1" applyAlignment="1">
      <alignment vertical="center"/>
    </xf>
    <xf numFmtId="164" fontId="4" fillId="0" borderId="130" xfId="0" applyFont="1" applyFill="1" applyBorder="1" applyAlignment="1">
      <alignment vertical="center" wrapText="1"/>
    </xf>
    <xf numFmtId="164" fontId="8" fillId="9" borderId="47" xfId="0" applyFont="1" applyFill="1" applyBorder="1" applyAlignment="1">
      <alignment vertical="center" wrapText="1"/>
    </xf>
    <xf numFmtId="165" fontId="6" fillId="9" borderId="26" xfId="0" applyNumberFormat="1" applyFont="1" applyFill="1" applyBorder="1" applyAlignment="1">
      <alignment vertical="center"/>
    </xf>
    <xf numFmtId="165" fontId="6" fillId="9" borderId="31" xfId="0" applyNumberFormat="1" applyFont="1" applyFill="1" applyBorder="1" applyAlignment="1">
      <alignment vertical="center"/>
    </xf>
    <xf numFmtId="165" fontId="6" fillId="9" borderId="50" xfId="0" applyNumberFormat="1" applyFont="1" applyFill="1" applyBorder="1" applyAlignment="1">
      <alignment vertical="center"/>
    </xf>
    <xf numFmtId="165" fontId="6" fillId="9" borderId="49" xfId="0" applyNumberFormat="1" applyFont="1" applyFill="1" applyBorder="1" applyAlignment="1">
      <alignment vertical="center"/>
    </xf>
    <xf numFmtId="166" fontId="6" fillId="9" borderId="30" xfId="0" applyNumberFormat="1" applyFont="1" applyFill="1" applyBorder="1" applyAlignment="1">
      <alignment vertical="center"/>
    </xf>
    <xf numFmtId="169" fontId="10" fillId="0" borderId="73" xfId="0" applyNumberFormat="1" applyFont="1" applyFill="1" applyBorder="1" applyAlignment="1">
      <alignment vertical="center" wrapText="1"/>
    </xf>
    <xf numFmtId="165" fontId="4" fillId="6" borderId="33" xfId="0" applyNumberFormat="1" applyFont="1" applyFill="1" applyBorder="1" applyAlignment="1">
      <alignment vertical="center"/>
    </xf>
    <xf numFmtId="165" fontId="3" fillId="6" borderId="32" xfId="0" applyNumberFormat="1" applyFont="1" applyFill="1" applyBorder="1" applyAlignment="1">
      <alignment vertical="center"/>
    </xf>
    <xf numFmtId="164" fontId="3" fillId="0" borderId="73" xfId="0" applyFont="1" applyFill="1" applyBorder="1" applyAlignment="1">
      <alignment vertical="center" wrapText="1"/>
    </xf>
    <xf numFmtId="165" fontId="4" fillId="0" borderId="57" xfId="0" applyNumberFormat="1" applyFont="1" applyFill="1" applyBorder="1" applyAlignment="1">
      <alignment vertical="center"/>
    </xf>
    <xf numFmtId="165" fontId="3" fillId="0" borderId="73" xfId="0" applyNumberFormat="1" applyFont="1" applyFill="1" applyBorder="1" applyAlignment="1">
      <alignment vertical="center"/>
    </xf>
    <xf numFmtId="164" fontId="3" fillId="0" borderId="38" xfId="0" applyFont="1" applyFill="1" applyBorder="1" applyAlignment="1">
      <alignment vertical="center" wrapText="1"/>
    </xf>
    <xf numFmtId="165" fontId="3" fillId="0" borderId="38" xfId="0" applyNumberFormat="1" applyFont="1" applyFill="1" applyBorder="1" applyAlignment="1">
      <alignment vertical="center"/>
    </xf>
    <xf numFmtId="164" fontId="3" fillId="0" borderId="114" xfId="0" applyFont="1" applyFill="1" applyBorder="1" applyAlignment="1">
      <alignment vertical="center" wrapText="1"/>
    </xf>
    <xf numFmtId="165" fontId="4" fillId="0" borderId="67" xfId="0" applyNumberFormat="1" applyFont="1" applyFill="1" applyBorder="1" applyAlignment="1">
      <alignment vertical="center"/>
    </xf>
    <xf numFmtId="165" fontId="3" fillId="0" borderId="114" xfId="0" applyNumberFormat="1" applyFont="1" applyFill="1" applyBorder="1" applyAlignment="1">
      <alignment vertical="center"/>
    </xf>
    <xf numFmtId="164" fontId="3" fillId="0" borderId="42" xfId="0" applyFont="1" applyFill="1" applyBorder="1" applyAlignment="1">
      <alignment vertical="center" wrapText="1"/>
    </xf>
    <xf numFmtId="165" fontId="3" fillId="0" borderId="42" xfId="0" applyNumberFormat="1" applyFont="1" applyFill="1" applyBorder="1" applyAlignment="1">
      <alignment vertical="center"/>
    </xf>
    <xf numFmtId="169" fontId="10" fillId="0" borderId="38" xfId="0" applyNumberFormat="1" applyFont="1" applyFill="1" applyBorder="1" applyAlignment="1">
      <alignment vertical="center" wrapText="1"/>
    </xf>
    <xf numFmtId="169" fontId="3" fillId="2" borderId="31" xfId="0" applyNumberFormat="1" applyFont="1" applyFill="1" applyBorder="1" applyAlignment="1">
      <alignment horizontal="center" vertical="center"/>
    </xf>
    <xf numFmtId="169" fontId="8" fillId="2" borderId="47" xfId="0" applyNumberFormat="1" applyFont="1" applyFill="1" applyBorder="1" applyAlignment="1">
      <alignment horizontal="left" vertical="center" wrapText="1"/>
    </xf>
    <xf numFmtId="165" fontId="6" fillId="2" borderId="47" xfId="0" applyNumberFormat="1" applyFont="1" applyFill="1" applyBorder="1" applyAlignment="1">
      <alignment vertical="center"/>
    </xf>
    <xf numFmtId="164" fontId="4" fillId="0" borderId="38" xfId="0" applyFont="1" applyFill="1" applyBorder="1" applyAlignment="1">
      <alignment vertical="center" wrapText="1"/>
    </xf>
    <xf numFmtId="165" fontId="3" fillId="0" borderId="47" xfId="0" applyNumberFormat="1" applyFont="1" applyFill="1" applyBorder="1" applyAlignment="1">
      <alignment vertical="center"/>
    </xf>
    <xf numFmtId="165" fontId="3" fillId="6" borderId="47" xfId="0" applyNumberFormat="1" applyFont="1" applyFill="1" applyBorder="1" applyAlignment="1">
      <alignment vertical="center"/>
    </xf>
    <xf numFmtId="165" fontId="3" fillId="0" borderId="50" xfId="0" applyNumberFormat="1" applyFont="1" applyBorder="1" applyAlignment="1">
      <alignment vertical="center"/>
    </xf>
    <xf numFmtId="165" fontId="6" fillId="6" borderId="26" xfId="0" applyNumberFormat="1" applyFont="1" applyFill="1" applyBorder="1" applyAlignment="1">
      <alignment vertical="center"/>
    </xf>
    <xf numFmtId="165" fontId="6" fillId="6" borderId="31" xfId="0" applyNumberFormat="1" applyFont="1" applyFill="1" applyBorder="1" applyAlignment="1">
      <alignment vertical="center"/>
    </xf>
    <xf numFmtId="165" fontId="6" fillId="6" borderId="50" xfId="0" applyNumberFormat="1" applyFont="1" applyFill="1" applyBorder="1" applyAlignment="1">
      <alignment vertical="center"/>
    </xf>
    <xf numFmtId="165" fontId="6" fillId="6" borderId="49" xfId="0" applyNumberFormat="1" applyFont="1" applyFill="1" applyBorder="1" applyAlignment="1">
      <alignment vertical="center"/>
    </xf>
    <xf numFmtId="166" fontId="6" fillId="6" borderId="30" xfId="0" applyNumberFormat="1" applyFont="1" applyFill="1" applyBorder="1" applyAlignment="1">
      <alignment vertical="center"/>
    </xf>
    <xf numFmtId="165" fontId="6" fillId="5" borderId="26" xfId="0" applyNumberFormat="1" applyFont="1" applyFill="1" applyBorder="1" applyAlignment="1">
      <alignment vertical="center"/>
    </xf>
    <xf numFmtId="165" fontId="6" fillId="5" borderId="31" xfId="0" applyNumberFormat="1" applyFont="1" applyFill="1" applyBorder="1" applyAlignment="1">
      <alignment vertical="center"/>
    </xf>
    <xf numFmtId="165" fontId="6" fillId="5" borderId="50" xfId="0" applyNumberFormat="1" applyFont="1" applyFill="1" applyBorder="1" applyAlignment="1">
      <alignment vertical="center"/>
    </xf>
    <xf numFmtId="165" fontId="6" fillId="5" borderId="49" xfId="0" applyNumberFormat="1" applyFont="1" applyFill="1" applyBorder="1" applyAlignment="1">
      <alignment vertical="center"/>
    </xf>
    <xf numFmtId="166" fontId="6" fillId="5" borderId="30" xfId="0" applyNumberFormat="1" applyFont="1" applyFill="1" applyBorder="1" applyAlignment="1">
      <alignment vertical="center"/>
    </xf>
    <xf numFmtId="164" fontId="3" fillId="0" borderId="25" xfId="0" applyFont="1" applyBorder="1" applyAlignment="1">
      <alignment vertical="center" wrapText="1"/>
    </xf>
    <xf numFmtId="164" fontId="4" fillId="0" borderId="47" xfId="0" applyFont="1" applyBorder="1" applyAlignment="1">
      <alignment vertical="center" wrapText="1"/>
    </xf>
    <xf numFmtId="164" fontId="2" fillId="0" borderId="0" xfId="0" applyFont="1" applyFill="1" applyAlignment="1">
      <alignment/>
    </xf>
    <xf numFmtId="164" fontId="4" fillId="0" borderId="73" xfId="0" applyFont="1" applyFill="1" applyBorder="1" applyAlignment="1">
      <alignment vertical="center" wrapText="1"/>
    </xf>
    <xf numFmtId="165" fontId="3" fillId="5" borderId="59" xfId="0" applyNumberFormat="1" applyFont="1" applyFill="1" applyBorder="1" applyAlignment="1">
      <alignment vertical="center"/>
    </xf>
    <xf numFmtId="165" fontId="3" fillId="5" borderId="129" xfId="0" applyNumberFormat="1" applyFont="1" applyFill="1" applyBorder="1" applyAlignment="1">
      <alignment vertical="center"/>
    </xf>
    <xf numFmtId="166" fontId="3" fillId="5" borderId="60" xfId="0" applyNumberFormat="1" applyFont="1" applyFill="1" applyBorder="1" applyAlignment="1">
      <alignment vertical="center"/>
    </xf>
    <xf numFmtId="164" fontId="4" fillId="0" borderId="42" xfId="0" applyFont="1" applyFill="1" applyBorder="1" applyAlignment="1">
      <alignment vertical="center" wrapText="1"/>
    </xf>
    <xf numFmtId="165" fontId="6" fillId="3" borderId="31" xfId="0" applyNumberFormat="1" applyFont="1" applyFill="1" applyBorder="1" applyAlignment="1">
      <alignment vertical="center"/>
    </xf>
    <xf numFmtId="165" fontId="6" fillId="3" borderId="50" xfId="0" applyNumberFormat="1" applyFont="1" applyFill="1" applyBorder="1" applyAlignment="1">
      <alignment vertical="center"/>
    </xf>
    <xf numFmtId="165" fontId="6" fillId="3" borderId="49" xfId="0" applyNumberFormat="1" applyFont="1" applyFill="1" applyBorder="1" applyAlignment="1">
      <alignment vertical="center"/>
    </xf>
    <xf numFmtId="166" fontId="6" fillId="3" borderId="30" xfId="0" applyNumberFormat="1" applyFont="1" applyFill="1" applyBorder="1" applyAlignment="1">
      <alignment vertical="center"/>
    </xf>
    <xf numFmtId="165" fontId="3" fillId="0" borderId="37" xfId="0" applyNumberFormat="1" applyFont="1" applyFill="1" applyBorder="1" applyAlignment="1">
      <alignment horizontal="right" vertical="center" shrinkToFit="1"/>
    </xf>
    <xf numFmtId="165" fontId="3" fillId="0" borderId="97" xfId="0" applyNumberFormat="1" applyFont="1" applyFill="1" applyBorder="1" applyAlignment="1">
      <alignment horizontal="right" vertical="center" shrinkToFit="1"/>
    </xf>
    <xf numFmtId="165" fontId="3" fillId="0" borderId="66" xfId="0" applyNumberFormat="1" applyFont="1" applyFill="1" applyBorder="1" applyAlignment="1">
      <alignment horizontal="right" vertical="center" shrinkToFit="1"/>
    </xf>
    <xf numFmtId="165" fontId="3" fillId="0" borderId="41" xfId="0" applyNumberFormat="1" applyFont="1" applyFill="1" applyBorder="1" applyAlignment="1">
      <alignment horizontal="right" vertical="center" shrinkToFit="1"/>
    </xf>
    <xf numFmtId="165" fontId="3" fillId="0" borderId="34" xfId="0" applyNumberFormat="1" applyFont="1" applyFill="1" applyBorder="1" applyAlignment="1">
      <alignment horizontal="right" vertical="center" shrinkToFit="1"/>
    </xf>
    <xf numFmtId="165" fontId="3" fillId="0" borderId="35" xfId="0" applyNumberFormat="1" applyFont="1" applyFill="1" applyBorder="1" applyAlignment="1">
      <alignment horizontal="right" vertical="center" shrinkToFit="1"/>
    </xf>
    <xf numFmtId="164" fontId="3" fillId="0" borderId="42" xfId="0" applyFont="1" applyFill="1" applyBorder="1" applyAlignment="1">
      <alignment vertical="top" wrapText="1"/>
    </xf>
    <xf numFmtId="165" fontId="3" fillId="0" borderId="78" xfId="0" applyNumberFormat="1" applyFont="1" applyFill="1" applyBorder="1" applyAlignment="1">
      <alignment horizontal="right" vertical="center" shrinkToFit="1"/>
    </xf>
    <xf numFmtId="165" fontId="3" fillId="0" borderId="117" xfId="0" applyNumberFormat="1" applyFont="1" applyFill="1" applyBorder="1" applyAlignment="1">
      <alignment horizontal="right" vertical="center" shrinkToFit="1"/>
    </xf>
    <xf numFmtId="165" fontId="3" fillId="0" borderId="79" xfId="0" applyNumberFormat="1" applyFont="1" applyFill="1" applyBorder="1" applyAlignment="1">
      <alignment horizontal="right" vertical="center" shrinkToFit="1"/>
    </xf>
    <xf numFmtId="164" fontId="18" fillId="9" borderId="112" xfId="0" applyFont="1" applyFill="1" applyBorder="1" applyAlignment="1">
      <alignment vertical="center" wrapText="1"/>
    </xf>
    <xf numFmtId="164" fontId="3" fillId="0" borderId="63" xfId="0" applyFont="1" applyFill="1" applyBorder="1" applyAlignment="1">
      <alignment horizontal="center" vertical="center"/>
    </xf>
    <xf numFmtId="165" fontId="3" fillId="0" borderId="57" xfId="15" applyNumberFormat="1" applyFont="1" applyFill="1" applyBorder="1" applyAlignment="1" applyProtection="1">
      <alignment vertical="center"/>
      <protection/>
    </xf>
    <xf numFmtId="164" fontId="3" fillId="6" borderId="38" xfId="0" applyFont="1" applyFill="1" applyBorder="1" applyAlignment="1">
      <alignment vertical="center" wrapText="1"/>
    </xf>
    <xf numFmtId="165" fontId="3" fillId="5" borderId="39" xfId="15" applyNumberFormat="1" applyFont="1" applyFill="1" applyBorder="1" applyAlignment="1" applyProtection="1">
      <alignment vertical="center"/>
      <protection/>
    </xf>
    <xf numFmtId="165" fontId="3" fillId="5" borderId="69" xfId="0" applyNumberFormat="1" applyFont="1" applyFill="1" applyBorder="1" applyAlignment="1">
      <alignment vertical="center"/>
    </xf>
    <xf numFmtId="165" fontId="3" fillId="5" borderId="45" xfId="0" applyNumberFormat="1" applyFont="1" applyFill="1" applyBorder="1" applyAlignment="1">
      <alignment vertical="center"/>
    </xf>
    <xf numFmtId="165" fontId="3" fillId="5" borderId="67" xfId="0" applyNumberFormat="1" applyFont="1" applyFill="1" applyBorder="1" applyAlignment="1">
      <alignment horizontal="right" vertical="center"/>
    </xf>
    <xf numFmtId="165" fontId="3" fillId="5" borderId="44" xfId="0" applyNumberFormat="1" applyFont="1" applyFill="1" applyBorder="1" applyAlignment="1">
      <alignment vertical="center"/>
    </xf>
    <xf numFmtId="166" fontId="3" fillId="5" borderId="69" xfId="0" applyNumberFormat="1" applyFont="1" applyFill="1" applyBorder="1" applyAlignment="1">
      <alignment vertical="center"/>
    </xf>
    <xf numFmtId="165" fontId="3" fillId="0" borderId="39" xfId="15" applyNumberFormat="1" applyFont="1" applyFill="1" applyBorder="1" applyAlignment="1" applyProtection="1">
      <alignment vertical="center"/>
      <protection/>
    </xf>
    <xf numFmtId="165" fontId="3" fillId="0" borderId="45" xfId="0" applyNumberFormat="1" applyFont="1" applyFill="1" applyBorder="1" applyAlignment="1">
      <alignment horizontal="center" vertical="center"/>
    </xf>
    <xf numFmtId="164" fontId="3" fillId="0" borderId="45" xfId="0" applyFont="1" applyBorder="1" applyAlignment="1">
      <alignment vertical="center" wrapText="1"/>
    </xf>
    <xf numFmtId="165" fontId="3" fillId="0" borderId="67" xfId="15" applyNumberFormat="1" applyFont="1" applyFill="1" applyBorder="1" applyAlignment="1" applyProtection="1">
      <alignment vertical="center"/>
      <protection/>
    </xf>
    <xf numFmtId="164" fontId="3" fillId="0" borderId="63" xfId="0" applyFont="1" applyBorder="1" applyAlignment="1">
      <alignment horizontal="center" vertical="center"/>
    </xf>
    <xf numFmtId="164" fontId="4" fillId="0" borderId="50" xfId="0" applyFont="1" applyBorder="1" applyAlignment="1">
      <alignment vertical="center" wrapText="1"/>
    </xf>
    <xf numFmtId="165" fontId="3" fillId="0" borderId="26" xfId="15" applyNumberFormat="1" applyFont="1" applyFill="1" applyBorder="1" applyAlignment="1" applyProtection="1">
      <alignment vertical="center"/>
      <protection/>
    </xf>
    <xf numFmtId="164" fontId="4" fillId="0" borderId="10" xfId="0" applyFont="1" applyBorder="1" applyAlignment="1">
      <alignment vertical="center" wrapText="1"/>
    </xf>
    <xf numFmtId="165" fontId="3" fillId="0" borderId="100" xfId="15" applyNumberFormat="1" applyFont="1" applyFill="1" applyBorder="1" applyAlignment="1" applyProtection="1">
      <alignment vertical="center"/>
      <protection/>
    </xf>
    <xf numFmtId="165" fontId="3" fillId="3" borderId="100" xfId="0" applyNumberFormat="1" applyFont="1" applyFill="1" applyBorder="1" applyAlignment="1">
      <alignment horizontal="right" vertical="center"/>
    </xf>
    <xf numFmtId="165" fontId="3" fillId="0" borderId="131" xfId="0" applyNumberFormat="1" applyFont="1" applyFill="1" applyBorder="1" applyAlignment="1">
      <alignment vertical="center"/>
    </xf>
    <xf numFmtId="164" fontId="8" fillId="5" borderId="16" xfId="0" applyFont="1" applyFill="1" applyBorder="1" applyAlignment="1">
      <alignment vertical="center" wrapText="1"/>
    </xf>
    <xf numFmtId="165" fontId="6" fillId="5" borderId="16" xfId="0" applyNumberFormat="1" applyFont="1" applyFill="1" applyBorder="1" applyAlignment="1">
      <alignment vertical="center"/>
    </xf>
    <xf numFmtId="164" fontId="7" fillId="0" borderId="63" xfId="0" applyFont="1" applyFill="1" applyBorder="1" applyAlignment="1">
      <alignment horizontal="center" vertical="center" wrapText="1"/>
    </xf>
    <xf numFmtId="164" fontId="7" fillId="6" borderId="64" xfId="0" applyFont="1" applyFill="1" applyBorder="1" applyAlignment="1">
      <alignment vertical="center"/>
    </xf>
    <xf numFmtId="170" fontId="7" fillId="6" borderId="62" xfId="0" applyNumberFormat="1" applyFont="1" applyFill="1" applyBorder="1" applyAlignment="1" applyProtection="1">
      <alignment vertical="center"/>
      <protection locked="0"/>
    </xf>
    <xf numFmtId="165" fontId="3" fillId="6" borderId="12" xfId="0" applyNumberFormat="1" applyFont="1" applyFill="1" applyBorder="1" applyAlignment="1">
      <alignment horizontal="center" vertical="center"/>
    </xf>
    <xf numFmtId="164" fontId="8" fillId="5" borderId="82" xfId="0" applyFont="1" applyFill="1" applyBorder="1" applyAlignment="1">
      <alignment vertical="center" wrapText="1"/>
    </xf>
    <xf numFmtId="165" fontId="3" fillId="5" borderId="64" xfId="0" applyNumberFormat="1" applyFont="1" applyFill="1" applyBorder="1" applyAlignment="1">
      <alignment vertical="center"/>
    </xf>
    <xf numFmtId="164" fontId="3" fillId="0" borderId="30" xfId="0" applyFont="1" applyFill="1" applyBorder="1" applyAlignment="1">
      <alignment vertical="top" wrapText="1"/>
    </xf>
    <xf numFmtId="164" fontId="4" fillId="0" borderId="64" xfId="0" applyFont="1" applyFill="1" applyBorder="1" applyAlignment="1">
      <alignment vertical="center" wrapText="1"/>
    </xf>
    <xf numFmtId="165" fontId="4" fillId="9" borderId="83" xfId="0" applyNumberFormat="1" applyFont="1" applyFill="1" applyBorder="1" applyAlignment="1">
      <alignment vertical="center"/>
    </xf>
    <xf numFmtId="165" fontId="3" fillId="9" borderId="9" xfId="0" applyNumberFormat="1" applyFont="1" applyFill="1" applyBorder="1" applyAlignment="1">
      <alignment vertical="center"/>
    </xf>
    <xf numFmtId="165" fontId="3" fillId="9" borderId="64" xfId="0" applyNumberFormat="1" applyFont="1" applyFill="1" applyBorder="1" applyAlignment="1">
      <alignment vertical="center"/>
    </xf>
    <xf numFmtId="165" fontId="3" fillId="3" borderId="83" xfId="0" applyNumberFormat="1" applyFont="1" applyFill="1" applyBorder="1" applyAlignment="1">
      <alignment horizontal="right" vertical="center"/>
    </xf>
    <xf numFmtId="166" fontId="3" fillId="9" borderId="7" xfId="0" applyNumberFormat="1" applyFont="1" applyFill="1" applyBorder="1" applyAlignment="1">
      <alignment vertical="center"/>
    </xf>
    <xf numFmtId="165" fontId="3" fillId="9" borderId="8" xfId="0" applyNumberFormat="1" applyFont="1" applyFill="1" applyBorder="1" applyAlignment="1">
      <alignment vertical="center"/>
    </xf>
    <xf numFmtId="169" fontId="3" fillId="0" borderId="103" xfId="0" applyNumberFormat="1" applyFont="1" applyFill="1" applyBorder="1" applyAlignment="1">
      <alignment horizontal="center" vertical="center"/>
    </xf>
    <xf numFmtId="165" fontId="4" fillId="9" borderId="26" xfId="0" applyNumberFormat="1" applyFont="1" applyFill="1" applyBorder="1" applyAlignment="1">
      <alignment vertical="center"/>
    </xf>
    <xf numFmtId="165" fontId="3" fillId="9" borderId="49" xfId="0" applyNumberFormat="1" applyFont="1" applyFill="1" applyBorder="1" applyAlignment="1">
      <alignment vertical="center"/>
    </xf>
    <xf numFmtId="165" fontId="3" fillId="9" borderId="47" xfId="0" applyNumberFormat="1" applyFont="1" applyFill="1" applyBorder="1" applyAlignment="1">
      <alignment vertical="center"/>
    </xf>
    <xf numFmtId="166" fontId="3" fillId="9" borderId="30" xfId="0" applyNumberFormat="1" applyFont="1" applyFill="1" applyBorder="1" applyAlignment="1">
      <alignment vertical="center"/>
    </xf>
    <xf numFmtId="165" fontId="3" fillId="9" borderId="50" xfId="0" applyNumberFormat="1" applyFont="1" applyFill="1" applyBorder="1" applyAlignment="1">
      <alignment vertical="center"/>
    </xf>
    <xf numFmtId="164" fontId="4" fillId="0" borderId="99" xfId="0" applyFont="1" applyFill="1" applyBorder="1" applyAlignment="1">
      <alignment vertical="center" wrapText="1"/>
    </xf>
    <xf numFmtId="169" fontId="3" fillId="5" borderId="19" xfId="0" applyNumberFormat="1" applyFont="1" applyFill="1" applyBorder="1" applyAlignment="1">
      <alignment horizontal="center" vertical="center"/>
    </xf>
    <xf numFmtId="164" fontId="6" fillId="5" borderId="132" xfId="0" applyFont="1" applyFill="1" applyBorder="1" applyAlignment="1">
      <alignment vertical="center" wrapText="1"/>
    </xf>
    <xf numFmtId="165" fontId="6" fillId="5" borderId="5" xfId="0" applyNumberFormat="1" applyFont="1" applyFill="1" applyBorder="1" applyAlignment="1">
      <alignment vertical="center"/>
    </xf>
    <xf numFmtId="165" fontId="6" fillId="5" borderId="95" xfId="0" applyNumberFormat="1" applyFont="1" applyFill="1" applyBorder="1" applyAlignment="1">
      <alignment horizontal="right" vertical="center" shrinkToFit="1"/>
    </xf>
    <xf numFmtId="165" fontId="6" fillId="5" borderId="22" xfId="0" applyNumberFormat="1" applyFont="1" applyFill="1" applyBorder="1" applyAlignment="1">
      <alignment vertical="center"/>
    </xf>
    <xf numFmtId="165" fontId="6" fillId="5" borderId="5" xfId="0" applyNumberFormat="1" applyFont="1" applyFill="1" applyBorder="1" applyAlignment="1">
      <alignment horizontal="right" vertical="center"/>
    </xf>
    <xf numFmtId="166" fontId="6" fillId="5" borderId="21" xfId="0" applyNumberFormat="1" applyFont="1" applyFill="1" applyBorder="1" applyAlignment="1">
      <alignment vertical="center"/>
    </xf>
    <xf numFmtId="165" fontId="6" fillId="5" borderId="22" xfId="0" applyNumberFormat="1" applyFont="1" applyFill="1" applyBorder="1" applyAlignment="1">
      <alignment horizontal="right" vertical="center" shrinkToFit="1"/>
    </xf>
    <xf numFmtId="164" fontId="3" fillId="0" borderId="112" xfId="0" applyFont="1" applyFill="1" applyBorder="1" applyAlignment="1">
      <alignment vertical="center" wrapText="1"/>
    </xf>
    <xf numFmtId="165" fontId="3" fillId="0" borderId="53" xfId="0" applyNumberFormat="1" applyFont="1" applyFill="1" applyBorder="1" applyAlignment="1">
      <alignment horizontal="right" vertical="center" shrinkToFit="1"/>
    </xf>
    <xf numFmtId="165" fontId="3" fillId="0" borderId="28" xfId="0" applyNumberFormat="1" applyFont="1" applyFill="1" applyBorder="1" applyAlignment="1">
      <alignment horizontal="right" vertical="center" shrinkToFit="1"/>
    </xf>
    <xf numFmtId="169" fontId="6" fillId="3" borderId="133" xfId="0" applyNumberFormat="1" applyFont="1" applyFill="1" applyBorder="1" applyAlignment="1">
      <alignment horizontal="center" vertical="center"/>
    </xf>
    <xf numFmtId="169" fontId="13" fillId="3" borderId="134" xfId="0" applyNumberFormat="1" applyFont="1" applyFill="1" applyBorder="1" applyAlignment="1">
      <alignment vertical="center"/>
    </xf>
    <xf numFmtId="165" fontId="6" fillId="3" borderId="135" xfId="0" applyNumberFormat="1" applyFont="1" applyFill="1" applyBorder="1" applyAlignment="1">
      <alignment vertical="center"/>
    </xf>
    <xf numFmtId="165" fontId="6" fillId="3" borderId="136" xfId="0" applyNumberFormat="1" applyFont="1" applyFill="1" applyBorder="1" applyAlignment="1">
      <alignment vertical="center"/>
    </xf>
    <xf numFmtId="165" fontId="6" fillId="3" borderId="137" xfId="0" applyNumberFormat="1" applyFont="1" applyFill="1" applyBorder="1" applyAlignment="1">
      <alignment vertical="center"/>
    </xf>
    <xf numFmtId="165" fontId="6" fillId="3" borderId="135" xfId="0" applyNumberFormat="1" applyFont="1" applyFill="1" applyBorder="1" applyAlignment="1">
      <alignment horizontal="right" vertical="center"/>
    </xf>
    <xf numFmtId="166" fontId="3" fillId="3" borderId="138" xfId="0" applyNumberFormat="1" applyFont="1" applyFill="1" applyBorder="1" applyAlignment="1">
      <alignment vertical="center"/>
    </xf>
    <xf numFmtId="169" fontId="3" fillId="0" borderId="139" xfId="0" applyNumberFormat="1" applyFont="1" applyFill="1" applyBorder="1" applyAlignment="1">
      <alignment horizontal="center" vertical="center"/>
    </xf>
    <xf numFmtId="169" fontId="6" fillId="0" borderId="139" xfId="0" applyNumberFormat="1" applyFont="1" applyFill="1" applyBorder="1" applyAlignment="1">
      <alignment/>
    </xf>
    <xf numFmtId="165" fontId="3" fillId="0" borderId="139" xfId="0" applyNumberFormat="1" applyFont="1" applyFill="1" applyBorder="1" applyAlignment="1">
      <alignment horizontal="center" vertical="center"/>
    </xf>
    <xf numFmtId="165" fontId="3" fillId="0" borderId="140" xfId="0" applyNumberFormat="1" applyFont="1" applyFill="1" applyBorder="1" applyAlignment="1">
      <alignment horizontal="center" vertical="center"/>
    </xf>
    <xf numFmtId="166" fontId="3" fillId="0" borderId="140" xfId="0" applyNumberFormat="1" applyFont="1" applyFill="1" applyBorder="1" applyAlignment="1">
      <alignment vertical="center"/>
    </xf>
    <xf numFmtId="165" fontId="3" fillId="0" borderId="140" xfId="0" applyNumberFormat="1" applyFont="1" applyFill="1" applyBorder="1" applyAlignment="1">
      <alignment horizontal="right" vertical="center"/>
    </xf>
    <xf numFmtId="169" fontId="12" fillId="0" borderId="18" xfId="0" applyNumberFormat="1" applyFont="1" applyFill="1" applyBorder="1" applyAlignment="1">
      <alignment horizontal="center" vertical="center"/>
    </xf>
    <xf numFmtId="169" fontId="4" fillId="0" borderId="5" xfId="0" applyNumberFormat="1" applyFont="1" applyFill="1" applyBorder="1" applyAlignment="1">
      <alignment vertical="center" wrapText="1"/>
    </xf>
    <xf numFmtId="165" fontId="3" fillId="0" borderId="19" xfId="15" applyNumberFormat="1" applyFont="1" applyFill="1" applyBorder="1" applyAlignment="1" applyProtection="1">
      <alignment horizontal="right" vertical="center"/>
      <protection/>
    </xf>
    <xf numFmtId="165" fontId="3" fillId="0" borderId="21" xfId="0" applyNumberFormat="1" applyFont="1" applyFill="1" applyBorder="1" applyAlignment="1">
      <alignment vertical="center"/>
    </xf>
    <xf numFmtId="166" fontId="3" fillId="0" borderId="21" xfId="0" applyNumberFormat="1" applyFont="1" applyFill="1" applyBorder="1" applyAlignment="1">
      <alignment vertical="center"/>
    </xf>
    <xf numFmtId="165" fontId="3" fillId="3" borderId="20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vertical="center"/>
    </xf>
    <xf numFmtId="165" fontId="3" fillId="0" borderId="22" xfId="0" applyNumberFormat="1" applyFont="1" applyFill="1" applyBorder="1" applyAlignment="1">
      <alignment vertical="center"/>
    </xf>
    <xf numFmtId="164" fontId="7" fillId="7" borderId="100" xfId="0" applyFont="1" applyFill="1" applyBorder="1" applyAlignment="1">
      <alignment horizontal="right" vertical="center"/>
    </xf>
    <xf numFmtId="170" fontId="3" fillId="7" borderId="103" xfId="0" applyNumberFormat="1" applyFont="1" applyFill="1" applyBorder="1" applyAlignment="1">
      <alignment vertical="center"/>
    </xf>
    <xf numFmtId="170" fontId="3" fillId="7" borderId="101" xfId="0" applyNumberFormat="1" applyFont="1" applyFill="1" applyBorder="1" applyAlignment="1">
      <alignment vertical="center"/>
    </xf>
    <xf numFmtId="166" fontId="3" fillId="7" borderId="101" xfId="0" applyNumberFormat="1" applyFont="1" applyFill="1" applyBorder="1" applyAlignment="1">
      <alignment vertical="center"/>
    </xf>
    <xf numFmtId="168" fontId="3" fillId="3" borderId="99" xfId="0" applyNumberFormat="1" applyFont="1" applyFill="1" applyBorder="1" applyAlignment="1">
      <alignment horizontal="right" vertical="center"/>
    </xf>
    <xf numFmtId="167" fontId="3" fillId="7" borderId="103" xfId="0" applyNumberFormat="1" applyFont="1" applyFill="1" applyBorder="1" applyAlignment="1">
      <alignment vertical="center"/>
    </xf>
    <xf numFmtId="167" fontId="3" fillId="7" borderId="10" xfId="0" applyNumberFormat="1" applyFont="1" applyFill="1" applyBorder="1" applyAlignment="1">
      <alignment vertical="center"/>
    </xf>
    <xf numFmtId="169" fontId="4" fillId="0" borderId="48" xfId="0" applyNumberFormat="1" applyFont="1" applyFill="1" applyBorder="1" applyAlignment="1">
      <alignment vertical="center" wrapText="1"/>
    </xf>
    <xf numFmtId="165" fontId="3" fillId="0" borderId="24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3" borderId="25" xfId="0" applyNumberFormat="1" applyFont="1" applyFill="1" applyBorder="1" applyAlignment="1">
      <alignment horizontal="right" vertical="center"/>
    </xf>
    <xf numFmtId="165" fontId="3" fillId="0" borderId="24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9" fontId="20" fillId="10" borderId="0" xfId="0" applyNumberFormat="1" applyFont="1" applyFill="1" applyBorder="1" applyAlignment="1" applyProtection="1">
      <alignment horizontal="center"/>
      <protection/>
    </xf>
    <xf numFmtId="169" fontId="21" fillId="10" borderId="0" xfId="0" applyNumberFormat="1" applyFont="1" applyFill="1" applyBorder="1" applyAlignment="1" applyProtection="1">
      <alignment horizontal="right" vertical="center"/>
      <protection/>
    </xf>
    <xf numFmtId="164" fontId="22" fillId="10" borderId="0" xfId="0" applyFont="1" applyFill="1" applyBorder="1" applyAlignment="1" applyProtection="1">
      <alignment vertical="center"/>
      <protection/>
    </xf>
    <xf numFmtId="164" fontId="20" fillId="10" borderId="0" xfId="0" applyFont="1" applyFill="1" applyBorder="1" applyAlignment="1" applyProtection="1">
      <alignment/>
      <protection/>
    </xf>
    <xf numFmtId="169" fontId="3" fillId="0" borderId="2" xfId="0" applyNumberFormat="1" applyFont="1" applyFill="1" applyBorder="1" applyAlignment="1" applyProtection="1">
      <alignment horizontal="center" vertical="center"/>
      <protection/>
    </xf>
    <xf numFmtId="169" fontId="3" fillId="0" borderId="16" xfId="0" applyNumberFormat="1" applyFont="1" applyFill="1" applyBorder="1" applyAlignment="1" applyProtection="1">
      <alignment horizontal="center" vertical="center"/>
      <protection/>
    </xf>
    <xf numFmtId="169" fontId="3" fillId="0" borderId="3" xfId="0" applyNumberFormat="1" applyFont="1" applyFill="1" applyBorder="1" applyAlignment="1" applyProtection="1">
      <alignment horizontal="center" vertical="center" wrapText="1"/>
      <protection/>
    </xf>
    <xf numFmtId="169" fontId="6" fillId="2" borderId="24" xfId="0" applyNumberFormat="1" applyFont="1" applyFill="1" applyBorder="1" applyAlignment="1" applyProtection="1">
      <alignment horizontal="center" vertical="center"/>
      <protection/>
    </xf>
    <xf numFmtId="169" fontId="8" fillId="2" borderId="20" xfId="0" applyNumberFormat="1" applyFont="1" applyFill="1" applyBorder="1" applyAlignment="1" applyProtection="1">
      <alignment vertical="center" wrapText="1"/>
      <protection/>
    </xf>
    <xf numFmtId="169" fontId="9" fillId="2" borderId="22" xfId="0" applyNumberFormat="1" applyFont="1" applyFill="1" applyBorder="1" applyAlignment="1" applyProtection="1">
      <alignment vertical="center"/>
      <protection/>
    </xf>
    <xf numFmtId="165" fontId="6" fillId="2" borderId="5" xfId="0" applyNumberFormat="1" applyFont="1" applyFill="1" applyBorder="1" applyAlignment="1" applyProtection="1">
      <alignment vertical="center"/>
      <protection/>
    </xf>
    <xf numFmtId="165" fontId="6" fillId="2" borderId="21" xfId="0" applyNumberFormat="1" applyFont="1" applyFill="1" applyBorder="1" applyAlignment="1" applyProtection="1">
      <alignment vertical="center"/>
      <protection/>
    </xf>
    <xf numFmtId="172" fontId="6" fillId="2" borderId="22" xfId="0" applyNumberFormat="1" applyFont="1" applyFill="1" applyBorder="1" applyAlignment="1" applyProtection="1">
      <alignment vertical="center"/>
      <protection/>
    </xf>
    <xf numFmtId="165" fontId="6" fillId="3" borderId="5" xfId="0" applyNumberFormat="1" applyFont="1" applyFill="1" applyBorder="1" applyAlignment="1" applyProtection="1">
      <alignment vertical="center"/>
      <protection/>
    </xf>
    <xf numFmtId="165" fontId="6" fillId="2" borderId="19" xfId="0" applyNumberFormat="1" applyFont="1" applyFill="1" applyBorder="1" applyAlignment="1" applyProtection="1">
      <alignment vertical="center"/>
      <protection/>
    </xf>
    <xf numFmtId="172" fontId="6" fillId="2" borderId="21" xfId="0" applyNumberFormat="1" applyFont="1" applyFill="1" applyBorder="1" applyAlignment="1" applyProtection="1">
      <alignment vertical="center"/>
      <protection/>
    </xf>
    <xf numFmtId="165" fontId="6" fillId="2" borderId="22" xfId="0" applyNumberFormat="1" applyFont="1" applyFill="1" applyBorder="1" applyAlignment="1" applyProtection="1">
      <alignment vertical="center"/>
      <protection/>
    </xf>
    <xf numFmtId="169" fontId="3" fillId="0" borderId="63" xfId="0" applyNumberFormat="1" applyFont="1" applyFill="1" applyBorder="1" applyAlignment="1" applyProtection="1">
      <alignment horizontal="center" vertical="center"/>
      <protection/>
    </xf>
    <xf numFmtId="169" fontId="3" fillId="3" borderId="75" xfId="0" applyNumberFormat="1" applyFont="1" applyFill="1" applyBorder="1" applyAlignment="1" applyProtection="1">
      <alignment wrapText="1"/>
      <protection/>
    </xf>
    <xf numFmtId="169" fontId="7" fillId="3" borderId="12" xfId="0" applyNumberFormat="1" applyFont="1" applyFill="1" applyBorder="1" applyAlignment="1" applyProtection="1">
      <alignment vertical="center"/>
      <protection/>
    </xf>
    <xf numFmtId="167" fontId="3" fillId="3" borderId="62" xfId="0" applyNumberFormat="1" applyFont="1" applyFill="1" applyBorder="1" applyAlignment="1" applyProtection="1">
      <alignment vertical="center"/>
      <protection/>
    </xf>
    <xf numFmtId="167" fontId="3" fillId="3" borderId="7" xfId="0" applyNumberFormat="1" applyFont="1" applyFill="1" applyBorder="1" applyAlignment="1" applyProtection="1">
      <alignment vertical="center"/>
      <protection/>
    </xf>
    <xf numFmtId="172" fontId="3" fillId="3" borderId="45" xfId="0" applyNumberFormat="1" applyFont="1" applyFill="1" applyBorder="1" applyAlignment="1" applyProtection="1">
      <alignment vertical="center"/>
      <protection/>
    </xf>
    <xf numFmtId="167" fontId="3" fillId="3" borderId="63" xfId="0" applyNumberFormat="1" applyFont="1" applyFill="1" applyBorder="1" applyAlignment="1" applyProtection="1">
      <alignment vertical="center"/>
      <protection/>
    </xf>
    <xf numFmtId="172" fontId="3" fillId="3" borderId="69" xfId="0" applyNumberFormat="1" applyFont="1" applyFill="1" applyBorder="1" applyAlignment="1" applyProtection="1">
      <alignment vertical="center"/>
      <protection/>
    </xf>
    <xf numFmtId="167" fontId="3" fillId="3" borderId="12" xfId="0" applyNumberFormat="1" applyFont="1" applyFill="1" applyBorder="1" applyAlignment="1" applyProtection="1">
      <alignment vertical="center"/>
      <protection/>
    </xf>
    <xf numFmtId="164" fontId="3" fillId="0" borderId="119" xfId="0" applyFont="1" applyFill="1" applyBorder="1" applyAlignment="1">
      <alignment vertical="center"/>
    </xf>
    <xf numFmtId="169" fontId="7" fillId="0" borderId="66" xfId="0" applyNumberFormat="1" applyFont="1" applyFill="1" applyBorder="1" applyAlignment="1">
      <alignment vertical="center"/>
    </xf>
    <xf numFmtId="165" fontId="3" fillId="2" borderId="33" xfId="0" applyNumberFormat="1" applyFont="1" applyFill="1" applyBorder="1" applyAlignment="1">
      <alignment vertical="center"/>
    </xf>
    <xf numFmtId="165" fontId="3" fillId="2" borderId="37" xfId="0" applyNumberFormat="1" applyFont="1" applyFill="1" applyBorder="1" applyAlignment="1">
      <alignment vertical="center"/>
    </xf>
    <xf numFmtId="172" fontId="3" fillId="2" borderId="66" xfId="0" applyNumberFormat="1" applyFont="1" applyFill="1" applyBorder="1" applyAlignment="1">
      <alignment vertical="center"/>
    </xf>
    <xf numFmtId="165" fontId="3" fillId="3" borderId="33" xfId="0" applyNumberFormat="1" applyFont="1" applyFill="1" applyBorder="1" applyAlignment="1">
      <alignment vertical="center"/>
    </xf>
    <xf numFmtId="165" fontId="3" fillId="2" borderId="65" xfId="0" applyNumberFormat="1" applyFont="1" applyFill="1" applyBorder="1" applyAlignment="1">
      <alignment vertical="center"/>
    </xf>
    <xf numFmtId="172" fontId="3" fillId="2" borderId="37" xfId="0" applyNumberFormat="1" applyFont="1" applyFill="1" applyBorder="1" applyAlignment="1">
      <alignment vertical="center"/>
    </xf>
    <xf numFmtId="165" fontId="3" fillId="2" borderId="66" xfId="0" applyNumberFormat="1" applyFont="1" applyFill="1" applyBorder="1" applyAlignment="1">
      <alignment vertical="center"/>
    </xf>
    <xf numFmtId="164" fontId="3" fillId="0" borderId="80" xfId="0" applyFont="1" applyFill="1" applyBorder="1" applyAlignment="1">
      <alignment vertical="center"/>
    </xf>
    <xf numFmtId="169" fontId="7" fillId="0" borderId="45" xfId="0" applyNumberFormat="1" applyFont="1" applyFill="1" applyBorder="1" applyAlignment="1">
      <alignment vertical="center"/>
    </xf>
    <xf numFmtId="165" fontId="3" fillId="2" borderId="67" xfId="0" applyNumberFormat="1" applyFont="1" applyFill="1" applyBorder="1" applyAlignment="1">
      <alignment vertical="center"/>
    </xf>
    <xf numFmtId="165" fontId="3" fillId="2" borderId="69" xfId="0" applyNumberFormat="1" applyFont="1" applyFill="1" applyBorder="1" applyAlignment="1">
      <alignment vertical="center"/>
    </xf>
    <xf numFmtId="172" fontId="3" fillId="2" borderId="45" xfId="0" applyNumberFormat="1" applyFont="1" applyFill="1" applyBorder="1" applyAlignment="1">
      <alignment vertical="center"/>
    </xf>
    <xf numFmtId="165" fontId="3" fillId="2" borderId="68" xfId="0" applyNumberFormat="1" applyFont="1" applyFill="1" applyBorder="1" applyAlignment="1">
      <alignment vertical="center"/>
    </xf>
    <xf numFmtId="172" fontId="3" fillId="2" borderId="69" xfId="0" applyNumberFormat="1" applyFont="1" applyFill="1" applyBorder="1" applyAlignment="1">
      <alignment vertical="center"/>
    </xf>
    <xf numFmtId="165" fontId="3" fillId="2" borderId="45" xfId="0" applyNumberFormat="1" applyFont="1" applyFill="1" applyBorder="1" applyAlignment="1">
      <alignment vertical="center"/>
    </xf>
    <xf numFmtId="169" fontId="6" fillId="0" borderId="31" xfId="0" applyNumberFormat="1" applyFont="1" applyFill="1" applyBorder="1" applyAlignment="1" applyProtection="1">
      <alignment horizontal="center" vertical="center"/>
      <protection/>
    </xf>
    <xf numFmtId="169" fontId="8" fillId="0" borderId="47" xfId="0" applyNumberFormat="1" applyFont="1" applyFill="1" applyBorder="1" applyAlignment="1" applyProtection="1">
      <alignment horizontal="left" vertical="center" wrapText="1"/>
      <protection/>
    </xf>
    <xf numFmtId="169" fontId="7" fillId="0" borderId="8" xfId="0" applyNumberFormat="1" applyFont="1" applyFill="1" applyBorder="1" applyAlignment="1" applyProtection="1">
      <alignment vertical="center"/>
      <protection/>
    </xf>
    <xf numFmtId="165" fontId="6" fillId="0" borderId="26" xfId="0" applyNumberFormat="1" applyFont="1" applyFill="1" applyBorder="1" applyAlignment="1" applyProtection="1">
      <alignment vertical="center"/>
      <protection/>
    </xf>
    <xf numFmtId="165" fontId="6" fillId="0" borderId="30" xfId="0" applyNumberFormat="1" applyFont="1" applyFill="1" applyBorder="1" applyAlignment="1" applyProtection="1">
      <alignment vertical="center"/>
      <protection/>
    </xf>
    <xf numFmtId="172" fontId="6" fillId="0" borderId="50" xfId="0" applyNumberFormat="1" applyFont="1" applyFill="1" applyBorder="1" applyAlignment="1" applyProtection="1">
      <alignment vertical="center"/>
      <protection/>
    </xf>
    <xf numFmtId="165" fontId="6" fillId="3" borderId="26" xfId="0" applyNumberFormat="1" applyFont="1" applyFill="1" applyBorder="1" applyAlignment="1" applyProtection="1">
      <alignment vertical="center"/>
      <protection/>
    </xf>
    <xf numFmtId="172" fontId="6" fillId="0" borderId="30" xfId="0" applyNumberFormat="1" applyFont="1" applyFill="1" applyBorder="1" applyAlignment="1" applyProtection="1">
      <alignment vertical="center"/>
      <protection/>
    </xf>
    <xf numFmtId="165" fontId="6" fillId="0" borderId="50" xfId="0" applyNumberFormat="1" applyFont="1" applyFill="1" applyBorder="1" applyAlignment="1" applyProtection="1">
      <alignment vertical="center"/>
      <protection/>
    </xf>
    <xf numFmtId="164" fontId="8" fillId="0" borderId="25" xfId="0" applyFont="1" applyFill="1" applyBorder="1" applyAlignment="1">
      <alignment horizontal="left" vertical="center" wrapText="1"/>
    </xf>
    <xf numFmtId="169" fontId="9" fillId="6" borderId="50" xfId="0" applyNumberFormat="1" applyFont="1" applyFill="1" applyBorder="1" applyAlignment="1" applyProtection="1">
      <alignment vertical="center"/>
      <protection/>
    </xf>
    <xf numFmtId="165" fontId="6" fillId="6" borderId="26" xfId="0" applyNumberFormat="1" applyFont="1" applyFill="1" applyBorder="1" applyAlignment="1" applyProtection="1">
      <alignment vertical="center"/>
      <protection/>
    </xf>
    <xf numFmtId="165" fontId="6" fillId="6" borderId="30" xfId="0" applyNumberFormat="1" applyFont="1" applyFill="1" applyBorder="1" applyAlignment="1" applyProtection="1">
      <alignment vertical="center"/>
      <protection/>
    </xf>
    <xf numFmtId="172" fontId="6" fillId="6" borderId="50" xfId="0" applyNumberFormat="1" applyFont="1" applyFill="1" applyBorder="1" applyAlignment="1" applyProtection="1">
      <alignment vertical="center"/>
      <protection/>
    </xf>
    <xf numFmtId="172" fontId="6" fillId="6" borderId="30" xfId="0" applyNumberFormat="1" applyFont="1" applyFill="1" applyBorder="1" applyAlignment="1" applyProtection="1">
      <alignment vertical="center"/>
      <protection/>
    </xf>
    <xf numFmtId="165" fontId="6" fillId="6" borderId="50" xfId="0" applyNumberFormat="1" applyFont="1" applyFill="1" applyBorder="1" applyAlignment="1" applyProtection="1">
      <alignment vertical="center"/>
      <protection/>
    </xf>
    <xf numFmtId="169" fontId="3" fillId="0" borderId="31" xfId="0" applyNumberFormat="1" applyFont="1" applyFill="1" applyBorder="1" applyAlignment="1" applyProtection="1">
      <alignment horizontal="center" vertical="center" textRotation="90"/>
      <protection/>
    </xf>
    <xf numFmtId="169" fontId="4" fillId="0" borderId="32" xfId="0" applyNumberFormat="1" applyFont="1" applyFill="1" applyBorder="1" applyAlignment="1" applyProtection="1">
      <alignment horizontal="left" vertical="center" wrapText="1"/>
      <protection/>
    </xf>
    <xf numFmtId="169" fontId="7" fillId="0" borderId="66" xfId="0" applyNumberFormat="1" applyFont="1" applyFill="1" applyBorder="1" applyAlignment="1" applyProtection="1">
      <alignment vertical="center"/>
      <protection/>
    </xf>
    <xf numFmtId="165" fontId="3" fillId="0" borderId="33" xfId="0" applyNumberFormat="1" applyFont="1" applyFill="1" applyBorder="1" applyAlignment="1" applyProtection="1">
      <alignment vertical="center"/>
      <protection/>
    </xf>
    <xf numFmtId="165" fontId="3" fillId="0" borderId="37" xfId="0" applyNumberFormat="1" applyFont="1" applyFill="1" applyBorder="1" applyAlignment="1" applyProtection="1">
      <alignment vertical="center"/>
      <protection/>
    </xf>
    <xf numFmtId="172" fontId="3" fillId="0" borderId="66" xfId="0" applyNumberFormat="1" applyFont="1" applyFill="1" applyBorder="1" applyAlignment="1" applyProtection="1">
      <alignment vertical="center"/>
      <protection/>
    </xf>
    <xf numFmtId="165" fontId="3" fillId="3" borderId="33" xfId="0" applyNumberFormat="1" applyFont="1" applyFill="1" applyBorder="1" applyAlignment="1" applyProtection="1">
      <alignment vertical="center"/>
      <protection/>
    </xf>
    <xf numFmtId="172" fontId="3" fillId="0" borderId="37" xfId="0" applyNumberFormat="1" applyFont="1" applyFill="1" applyBorder="1" applyAlignment="1" applyProtection="1">
      <alignment vertical="center"/>
      <protection/>
    </xf>
    <xf numFmtId="165" fontId="3" fillId="0" borderId="66" xfId="0" applyNumberFormat="1" applyFont="1" applyFill="1" applyBorder="1" applyAlignment="1" applyProtection="1">
      <alignment vertical="center"/>
      <protection/>
    </xf>
    <xf numFmtId="169" fontId="4" fillId="0" borderId="38" xfId="0" applyNumberFormat="1" applyFont="1" applyFill="1" applyBorder="1" applyAlignment="1" applyProtection="1">
      <alignment horizontal="left" vertical="center" wrapText="1"/>
      <protection/>
    </xf>
    <xf numFmtId="169" fontId="7" fillId="0" borderId="35" xfId="0" applyNumberFormat="1" applyFont="1" applyFill="1" applyBorder="1" applyAlignment="1" applyProtection="1">
      <alignment vertical="center"/>
      <protection/>
    </xf>
    <xf numFmtId="165" fontId="3" fillId="0" borderId="39" xfId="0" applyNumberFormat="1" applyFont="1" applyFill="1" applyBorder="1" applyAlignment="1" applyProtection="1">
      <alignment vertical="center"/>
      <protection/>
    </xf>
    <xf numFmtId="165" fontId="3" fillId="0" borderId="41" xfId="0" applyNumberFormat="1" applyFont="1" applyFill="1" applyBorder="1" applyAlignment="1" applyProtection="1">
      <alignment vertical="center"/>
      <protection/>
    </xf>
    <xf numFmtId="172" fontId="3" fillId="0" borderId="35" xfId="0" applyNumberFormat="1" applyFont="1" applyFill="1" applyBorder="1" applyAlignment="1" applyProtection="1">
      <alignment vertical="center"/>
      <protection/>
    </xf>
    <xf numFmtId="165" fontId="3" fillId="3" borderId="39" xfId="0" applyNumberFormat="1" applyFont="1" applyFill="1" applyBorder="1" applyAlignment="1" applyProtection="1">
      <alignment vertical="center"/>
      <protection/>
    </xf>
    <xf numFmtId="172" fontId="3" fillId="0" borderId="41" xfId="0" applyNumberFormat="1" applyFont="1" applyFill="1" applyBorder="1" applyAlignment="1" applyProtection="1">
      <alignment vertical="center"/>
      <protection/>
    </xf>
    <xf numFmtId="165" fontId="3" fillId="0" borderId="35" xfId="0" applyNumberFormat="1" applyFont="1" applyFill="1" applyBorder="1" applyAlignment="1" applyProtection="1">
      <alignment vertical="center"/>
      <protection/>
    </xf>
    <xf numFmtId="169" fontId="4" fillId="0" borderId="114" xfId="0" applyNumberFormat="1" applyFont="1" applyFill="1" applyBorder="1" applyAlignment="1" applyProtection="1">
      <alignment horizontal="left" vertical="center" wrapText="1"/>
      <protection/>
    </xf>
    <xf numFmtId="169" fontId="7" fillId="0" borderId="79" xfId="0" applyNumberFormat="1" applyFont="1" applyFill="1" applyBorder="1" applyAlignment="1" applyProtection="1">
      <alignment vertical="center"/>
      <protection/>
    </xf>
    <xf numFmtId="165" fontId="3" fillId="0" borderId="43" xfId="0" applyNumberFormat="1" applyFont="1" applyFill="1" applyBorder="1" applyAlignment="1" applyProtection="1">
      <alignment vertical="center"/>
      <protection/>
    </xf>
    <xf numFmtId="165" fontId="3" fillId="0" borderId="78" xfId="0" applyNumberFormat="1" applyFont="1" applyFill="1" applyBorder="1" applyAlignment="1" applyProtection="1">
      <alignment vertical="center"/>
      <protection/>
    </xf>
    <xf numFmtId="172" fontId="3" fillId="0" borderId="79" xfId="0" applyNumberFormat="1" applyFont="1" applyFill="1" applyBorder="1" applyAlignment="1" applyProtection="1">
      <alignment vertical="center"/>
      <protection/>
    </xf>
    <xf numFmtId="165" fontId="3" fillId="3" borderId="43" xfId="0" applyNumberFormat="1" applyFont="1" applyFill="1" applyBorder="1" applyAlignment="1" applyProtection="1">
      <alignment vertical="center"/>
      <protection/>
    </xf>
    <xf numFmtId="172" fontId="3" fillId="0" borderId="78" xfId="0" applyNumberFormat="1" applyFont="1" applyFill="1" applyBorder="1" applyAlignment="1" applyProtection="1">
      <alignment vertical="center"/>
      <protection/>
    </xf>
    <xf numFmtId="165" fontId="3" fillId="0" borderId="79" xfId="0" applyNumberFormat="1" applyFont="1" applyFill="1" applyBorder="1" applyAlignment="1" applyProtection="1">
      <alignment vertical="center"/>
      <protection/>
    </xf>
    <xf numFmtId="164" fontId="8" fillId="0" borderId="47" xfId="0" applyFont="1" applyFill="1" applyBorder="1" applyAlignment="1">
      <alignment vertical="center" wrapText="1"/>
    </xf>
    <xf numFmtId="169" fontId="6" fillId="0" borderId="52" xfId="0" applyNumberFormat="1" applyFont="1" applyFill="1" applyBorder="1" applyAlignment="1" applyProtection="1">
      <alignment horizontal="center" vertical="center"/>
      <protection/>
    </xf>
    <xf numFmtId="164" fontId="8" fillId="0" borderId="47" xfId="0" applyFont="1" applyFill="1" applyBorder="1" applyAlignment="1">
      <alignment horizontal="left" vertical="center" wrapText="1"/>
    </xf>
    <xf numFmtId="169" fontId="9" fillId="6" borderId="50" xfId="0" applyNumberFormat="1" applyFont="1" applyFill="1" applyBorder="1" applyAlignment="1" applyProtection="1">
      <alignment vertical="center"/>
      <protection locked="0"/>
    </xf>
    <xf numFmtId="165" fontId="6" fillId="6" borderId="26" xfId="0" applyNumberFormat="1" applyFont="1" applyFill="1" applyBorder="1" applyAlignment="1" applyProtection="1">
      <alignment vertical="center"/>
      <protection locked="0"/>
    </xf>
    <xf numFmtId="172" fontId="9" fillId="6" borderId="30" xfId="0" applyNumberFormat="1" applyFont="1" applyFill="1" applyBorder="1" applyAlignment="1" applyProtection="1">
      <alignment vertical="center"/>
      <protection/>
    </xf>
    <xf numFmtId="165" fontId="6" fillId="6" borderId="50" xfId="0" applyNumberFormat="1" applyFont="1" applyFill="1" applyBorder="1" applyAlignment="1" applyProtection="1">
      <alignment vertical="center"/>
      <protection locked="0"/>
    </xf>
    <xf numFmtId="164" fontId="4" fillId="0" borderId="75" xfId="0" applyFont="1" applyFill="1" applyBorder="1" applyAlignment="1">
      <alignment horizontal="left" vertical="center" wrapText="1"/>
    </xf>
    <xf numFmtId="165" fontId="3" fillId="0" borderId="33" xfId="0" applyNumberFormat="1" applyFont="1" applyFill="1" applyBorder="1" applyAlignment="1" applyProtection="1">
      <alignment vertical="center"/>
      <protection locked="0"/>
    </xf>
    <xf numFmtId="164" fontId="4" fillId="0" borderId="42" xfId="0" applyFont="1" applyFill="1" applyBorder="1" applyAlignment="1">
      <alignment horizontal="left" vertical="center" wrapText="1"/>
    </xf>
    <xf numFmtId="165" fontId="3" fillId="0" borderId="43" xfId="0" applyNumberFormat="1" applyFont="1" applyFill="1" applyBorder="1" applyAlignment="1" applyProtection="1">
      <alignment vertical="center"/>
      <protection locked="0"/>
    </xf>
    <xf numFmtId="169" fontId="8" fillId="0" borderId="47" xfId="0" applyNumberFormat="1" applyFont="1" applyFill="1" applyBorder="1" applyAlignment="1" applyProtection="1">
      <alignment vertical="center" wrapText="1"/>
      <protection/>
    </xf>
    <xf numFmtId="169" fontId="7" fillId="0" borderId="31" xfId="0" applyNumberFormat="1" applyFont="1" applyFill="1" applyBorder="1" applyAlignment="1" applyProtection="1">
      <alignment horizontal="center" vertical="center"/>
      <protection/>
    </xf>
    <xf numFmtId="164" fontId="4" fillId="0" borderId="32" xfId="0" applyFont="1" applyFill="1" applyBorder="1" applyAlignment="1">
      <alignment vertical="center" wrapText="1"/>
    </xf>
    <xf numFmtId="169" fontId="7" fillId="0" borderId="79" xfId="0" applyNumberFormat="1" applyFont="1" applyFill="1" applyBorder="1" applyAlignment="1" applyProtection="1">
      <alignment vertical="center"/>
      <protection locked="0"/>
    </xf>
    <xf numFmtId="165" fontId="6" fillId="0" borderId="26" xfId="0" applyNumberFormat="1" applyFont="1" applyFill="1" applyBorder="1" applyAlignment="1" applyProtection="1">
      <alignment vertical="center"/>
      <protection locked="0"/>
    </xf>
    <xf numFmtId="169" fontId="6" fillId="0" borderId="31" xfId="0" applyNumberFormat="1" applyFont="1" applyFill="1" applyBorder="1" applyAlignment="1">
      <alignment horizontal="center" vertical="center"/>
    </xf>
    <xf numFmtId="165" fontId="6" fillId="6" borderId="30" xfId="0" applyNumberFormat="1" applyFont="1" applyFill="1" applyBorder="1" applyAlignment="1" applyProtection="1">
      <alignment vertical="center"/>
      <protection locked="0"/>
    </xf>
    <xf numFmtId="169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69" fontId="4" fillId="0" borderId="47" xfId="0" applyNumberFormat="1" applyFont="1" applyFill="1" applyBorder="1" applyAlignment="1" applyProtection="1">
      <alignment vertical="center" wrapText="1"/>
      <protection/>
    </xf>
    <xf numFmtId="165" fontId="3" fillId="0" borderId="26" xfId="0" applyNumberFormat="1" applyFont="1" applyFill="1" applyBorder="1" applyAlignment="1" applyProtection="1">
      <alignment vertical="center"/>
      <protection locked="0"/>
    </xf>
    <xf numFmtId="165" fontId="3" fillId="0" borderId="30" xfId="0" applyNumberFormat="1" applyFont="1" applyFill="1" applyBorder="1" applyAlignment="1" applyProtection="1">
      <alignment vertical="center"/>
      <protection/>
    </xf>
    <xf numFmtId="172" fontId="3" fillId="0" borderId="50" xfId="0" applyNumberFormat="1" applyFont="1" applyFill="1" applyBorder="1" applyAlignment="1" applyProtection="1">
      <alignment vertical="center"/>
      <protection/>
    </xf>
    <xf numFmtId="165" fontId="3" fillId="3" borderId="26" xfId="0" applyNumberFormat="1" applyFont="1" applyFill="1" applyBorder="1" applyAlignment="1" applyProtection="1">
      <alignment vertical="center"/>
      <protection/>
    </xf>
    <xf numFmtId="172" fontId="3" fillId="0" borderId="30" xfId="0" applyNumberFormat="1" applyFont="1" applyFill="1" applyBorder="1" applyAlignment="1" applyProtection="1">
      <alignment vertical="center"/>
      <protection/>
    </xf>
    <xf numFmtId="165" fontId="3" fillId="0" borderId="50" xfId="0" applyNumberFormat="1" applyFont="1" applyFill="1" applyBorder="1" applyAlignment="1" applyProtection="1">
      <alignment vertical="center"/>
      <protection/>
    </xf>
    <xf numFmtId="169" fontId="4" fillId="0" borderId="73" xfId="0" applyNumberFormat="1" applyFont="1" applyFill="1" applyBorder="1" applyAlignment="1" applyProtection="1">
      <alignment vertical="center" wrapText="1"/>
      <protection/>
    </xf>
    <xf numFmtId="165" fontId="3" fillId="0" borderId="57" xfId="0" applyNumberFormat="1" applyFont="1" applyFill="1" applyBorder="1" applyAlignment="1" applyProtection="1">
      <alignment vertical="center"/>
      <protection locked="0"/>
    </xf>
    <xf numFmtId="165" fontId="3" fillId="0" borderId="60" xfId="0" applyNumberFormat="1" applyFont="1" applyFill="1" applyBorder="1" applyAlignment="1" applyProtection="1">
      <alignment vertical="center"/>
      <protection/>
    </xf>
    <xf numFmtId="172" fontId="3" fillId="0" borderId="59" xfId="0" applyNumberFormat="1" applyFont="1" applyFill="1" applyBorder="1" applyAlignment="1" applyProtection="1">
      <alignment vertical="center"/>
      <protection/>
    </xf>
    <xf numFmtId="165" fontId="3" fillId="3" borderId="57" xfId="0" applyNumberFormat="1" applyFont="1" applyFill="1" applyBorder="1" applyAlignment="1" applyProtection="1">
      <alignment vertical="center"/>
      <protection/>
    </xf>
    <xf numFmtId="172" fontId="3" fillId="0" borderId="60" xfId="0" applyNumberFormat="1" applyFont="1" applyFill="1" applyBorder="1" applyAlignment="1" applyProtection="1">
      <alignment vertical="center"/>
      <protection/>
    </xf>
    <xf numFmtId="165" fontId="3" fillId="0" borderId="59" xfId="0" applyNumberFormat="1" applyFont="1" applyFill="1" applyBorder="1" applyAlignment="1" applyProtection="1">
      <alignment vertical="center"/>
      <protection/>
    </xf>
    <xf numFmtId="165" fontId="3" fillId="0" borderId="67" xfId="0" applyNumberFormat="1" applyFont="1" applyFill="1" applyBorder="1" applyAlignment="1" applyProtection="1">
      <alignment vertical="center"/>
      <protection locked="0"/>
    </xf>
    <xf numFmtId="165" fontId="3" fillId="0" borderId="69" xfId="0" applyNumberFormat="1" applyFont="1" applyFill="1" applyBorder="1" applyAlignment="1" applyProtection="1">
      <alignment vertical="center"/>
      <protection/>
    </xf>
    <xf numFmtId="172" fontId="3" fillId="0" borderId="45" xfId="0" applyNumberFormat="1" applyFont="1" applyFill="1" applyBorder="1" applyAlignment="1" applyProtection="1">
      <alignment vertical="center"/>
      <protection/>
    </xf>
    <xf numFmtId="165" fontId="3" fillId="3" borderId="67" xfId="0" applyNumberFormat="1" applyFont="1" applyFill="1" applyBorder="1" applyAlignment="1" applyProtection="1">
      <alignment vertical="center"/>
      <protection/>
    </xf>
    <xf numFmtId="172" fontId="3" fillId="0" borderId="69" xfId="0" applyNumberFormat="1" applyFont="1" applyFill="1" applyBorder="1" applyAlignment="1" applyProtection="1">
      <alignment vertical="center"/>
      <protection/>
    </xf>
    <xf numFmtId="165" fontId="3" fillId="0" borderId="45" xfId="0" applyNumberFormat="1" applyFont="1" applyFill="1" applyBorder="1" applyAlignment="1" applyProtection="1">
      <alignment vertical="center"/>
      <protection/>
    </xf>
    <xf numFmtId="169" fontId="4" fillId="0" borderId="75" xfId="0" applyNumberFormat="1" applyFont="1" applyFill="1" applyBorder="1" applyAlignment="1" applyProtection="1">
      <alignment vertical="center" wrapText="1"/>
      <protection/>
    </xf>
    <xf numFmtId="164" fontId="3" fillId="6" borderId="47" xfId="0" applyFont="1" applyFill="1" applyBorder="1" applyAlignment="1">
      <alignment vertical="center" wrapText="1"/>
    </xf>
    <xf numFmtId="169" fontId="7" fillId="6" borderId="28" xfId="0" applyNumberFormat="1" applyFont="1" applyFill="1" applyBorder="1" applyAlignment="1" applyProtection="1">
      <alignment vertical="center"/>
      <protection locked="0"/>
    </xf>
    <xf numFmtId="165" fontId="3" fillId="6" borderId="48" xfId="0" applyNumberFormat="1" applyFont="1" applyFill="1" applyBorder="1" applyAlignment="1" applyProtection="1">
      <alignment vertical="center"/>
      <protection locked="0"/>
    </xf>
    <xf numFmtId="165" fontId="3" fillId="6" borderId="27" xfId="0" applyNumberFormat="1" applyFont="1" applyFill="1" applyBorder="1" applyAlignment="1" applyProtection="1">
      <alignment vertical="center"/>
      <protection/>
    </xf>
    <xf numFmtId="172" fontId="3" fillId="6" borderId="28" xfId="0" applyNumberFormat="1" applyFont="1" applyFill="1" applyBorder="1" applyAlignment="1" applyProtection="1">
      <alignment vertical="center"/>
      <protection/>
    </xf>
    <xf numFmtId="165" fontId="3" fillId="3" borderId="48" xfId="0" applyNumberFormat="1" applyFont="1" applyFill="1" applyBorder="1" applyAlignment="1" applyProtection="1">
      <alignment vertical="center"/>
      <protection/>
    </xf>
    <xf numFmtId="172" fontId="3" fillId="6" borderId="27" xfId="0" applyNumberFormat="1" applyFont="1" applyFill="1" applyBorder="1" applyAlignment="1" applyProtection="1">
      <alignment vertical="center"/>
      <protection/>
    </xf>
    <xf numFmtId="165" fontId="3" fillId="6" borderId="28" xfId="0" applyNumberFormat="1" applyFont="1" applyFill="1" applyBorder="1" applyAlignment="1" applyProtection="1">
      <alignment vertical="center"/>
      <protection locked="0"/>
    </xf>
    <xf numFmtId="169" fontId="4" fillId="0" borderId="47" xfId="0" applyNumberFormat="1" applyFont="1" applyFill="1" applyBorder="1" applyAlignment="1">
      <alignment vertical="center" wrapText="1"/>
    </xf>
    <xf numFmtId="169" fontId="7" fillId="0" borderId="50" xfId="0" applyNumberFormat="1" applyFont="1" applyFill="1" applyBorder="1" applyAlignment="1" applyProtection="1">
      <alignment vertical="center"/>
      <protection locked="0"/>
    </xf>
    <xf numFmtId="164" fontId="4" fillId="0" borderId="47" xfId="0" applyFont="1" applyBorder="1" applyAlignment="1">
      <alignment horizontal="left" vertical="center" wrapText="1"/>
    </xf>
    <xf numFmtId="164" fontId="4" fillId="0" borderId="99" xfId="0" applyFont="1" applyBorder="1" applyAlignment="1">
      <alignment vertical="center" wrapText="1"/>
    </xf>
    <xf numFmtId="169" fontId="7" fillId="0" borderId="10" xfId="0" applyNumberFormat="1" applyFont="1" applyFill="1" applyBorder="1" applyAlignment="1" applyProtection="1">
      <alignment vertical="center"/>
      <protection locked="0"/>
    </xf>
    <xf numFmtId="165" fontId="3" fillId="0" borderId="100" xfId="0" applyNumberFormat="1" applyFont="1" applyFill="1" applyBorder="1" applyAlignment="1" applyProtection="1">
      <alignment vertical="center"/>
      <protection locked="0"/>
    </xf>
    <xf numFmtId="165" fontId="3" fillId="0" borderId="101" xfId="0" applyNumberFormat="1" applyFont="1" applyFill="1" applyBorder="1" applyAlignment="1" applyProtection="1">
      <alignment vertical="center"/>
      <protection/>
    </xf>
    <xf numFmtId="172" fontId="3" fillId="0" borderId="10" xfId="0" applyNumberFormat="1" applyFont="1" applyFill="1" applyBorder="1" applyAlignment="1" applyProtection="1">
      <alignment vertical="center"/>
      <protection/>
    </xf>
    <xf numFmtId="165" fontId="3" fillId="3" borderId="100" xfId="0" applyNumberFormat="1" applyFont="1" applyFill="1" applyBorder="1" applyAlignment="1" applyProtection="1">
      <alignment vertical="center"/>
      <protection/>
    </xf>
    <xf numFmtId="172" fontId="3" fillId="0" borderId="101" xfId="0" applyNumberFormat="1" applyFont="1" applyFill="1" applyBorder="1" applyAlignment="1" applyProtection="1">
      <alignment vertical="center"/>
      <protection/>
    </xf>
    <xf numFmtId="165" fontId="3" fillId="0" borderId="10" xfId="0" applyNumberFormat="1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169" fontId="6" fillId="2" borderId="2" xfId="0" applyNumberFormat="1" applyFont="1" applyFill="1" applyBorder="1" applyAlignment="1" applyProtection="1">
      <alignment horizontal="center" vertical="center"/>
      <protection/>
    </xf>
    <xf numFmtId="169" fontId="8" fillId="2" borderId="16" xfId="0" applyNumberFormat="1" applyFont="1" applyFill="1" applyBorder="1" applyAlignment="1" applyProtection="1">
      <alignment horizontal="left" vertical="center" wrapText="1"/>
      <protection/>
    </xf>
    <xf numFmtId="169" fontId="9" fillId="2" borderId="3" xfId="0" applyNumberFormat="1" applyFont="1" applyFill="1" applyBorder="1" applyAlignment="1" applyProtection="1">
      <alignment vertical="center"/>
      <protection/>
    </xf>
    <xf numFmtId="165" fontId="6" fillId="2" borderId="4" xfId="0" applyNumberFormat="1" applyFont="1" applyFill="1" applyBorder="1" applyAlignment="1" applyProtection="1">
      <alignment vertical="center"/>
      <protection/>
    </xf>
    <xf numFmtId="165" fontId="6" fillId="2" borderId="17" xfId="0" applyNumberFormat="1" applyFont="1" applyFill="1" applyBorder="1" applyAlignment="1" applyProtection="1">
      <alignment vertical="center"/>
      <protection/>
    </xf>
    <xf numFmtId="172" fontId="6" fillId="2" borderId="16" xfId="0" applyNumberFormat="1" applyFont="1" applyFill="1" applyBorder="1" applyAlignment="1" applyProtection="1">
      <alignment vertical="center"/>
      <protection/>
    </xf>
    <xf numFmtId="165" fontId="6" fillId="3" borderId="4" xfId="0" applyNumberFormat="1" applyFont="1" applyFill="1" applyBorder="1" applyAlignment="1" applyProtection="1">
      <alignment vertical="center"/>
      <protection/>
    </xf>
    <xf numFmtId="172" fontId="9" fillId="2" borderId="17" xfId="0" applyNumberFormat="1" applyFont="1" applyFill="1" applyBorder="1" applyAlignment="1" applyProtection="1">
      <alignment vertical="center"/>
      <protection/>
    </xf>
    <xf numFmtId="169" fontId="3" fillId="0" borderId="63" xfId="0" applyNumberFormat="1" applyFont="1" applyFill="1" applyBorder="1" applyAlignment="1" applyProtection="1">
      <alignment horizontal="center"/>
      <protection/>
    </xf>
    <xf numFmtId="169" fontId="3" fillId="3" borderId="75" xfId="0" applyNumberFormat="1" applyFont="1" applyFill="1" applyBorder="1" applyAlignment="1" applyProtection="1">
      <alignment/>
      <protection/>
    </xf>
    <xf numFmtId="169" fontId="7" fillId="3" borderId="28" xfId="0" applyNumberFormat="1" applyFont="1" applyFill="1" applyBorder="1" applyAlignment="1" applyProtection="1">
      <alignment vertical="center"/>
      <protection/>
    </xf>
    <xf numFmtId="173" fontId="3" fillId="3" borderId="48" xfId="0" applyNumberFormat="1" applyFont="1" applyFill="1" applyBorder="1" applyAlignment="1" applyProtection="1">
      <alignment vertical="center"/>
      <protection/>
    </xf>
    <xf numFmtId="173" fontId="3" fillId="3" borderId="27" xfId="0" applyNumberFormat="1" applyFont="1" applyFill="1" applyBorder="1" applyAlignment="1" applyProtection="1">
      <alignment vertical="center"/>
      <protection/>
    </xf>
    <xf numFmtId="173" fontId="3" fillId="3" borderId="25" xfId="0" applyNumberFormat="1" applyFont="1" applyFill="1" applyBorder="1" applyAlignment="1" applyProtection="1">
      <alignment vertical="center"/>
      <protection/>
    </xf>
    <xf numFmtId="172" fontId="3" fillId="3" borderId="27" xfId="0" applyNumberFormat="1" applyFont="1" applyFill="1" applyBorder="1" applyAlignment="1" applyProtection="1">
      <alignment vertical="center"/>
      <protection/>
    </xf>
    <xf numFmtId="167" fontId="3" fillId="3" borderId="28" xfId="0" applyNumberFormat="1" applyFont="1" applyFill="1" applyBorder="1" applyAlignment="1" applyProtection="1">
      <alignment vertical="center"/>
      <protection/>
    </xf>
    <xf numFmtId="165" fontId="3" fillId="2" borderId="33" xfId="0" applyNumberFormat="1" applyFont="1" applyFill="1" applyBorder="1" applyAlignment="1" applyProtection="1">
      <alignment vertical="center"/>
      <protection/>
    </xf>
    <xf numFmtId="165" fontId="3" fillId="2" borderId="37" xfId="0" applyNumberFormat="1" applyFont="1" applyFill="1" applyBorder="1" applyAlignment="1" applyProtection="1">
      <alignment vertical="center"/>
      <protection/>
    </xf>
    <xf numFmtId="172" fontId="3" fillId="2" borderId="66" xfId="0" applyNumberFormat="1" applyFont="1" applyFill="1" applyBorder="1" applyAlignment="1" applyProtection="1">
      <alignment vertical="center"/>
      <protection/>
    </xf>
    <xf numFmtId="172" fontId="3" fillId="2" borderId="37" xfId="0" applyNumberFormat="1" applyFont="1" applyFill="1" applyBorder="1" applyAlignment="1" applyProtection="1">
      <alignment vertical="center"/>
      <protection/>
    </xf>
    <xf numFmtId="165" fontId="3" fillId="2" borderId="66" xfId="0" applyNumberFormat="1" applyFont="1" applyFill="1" applyBorder="1" applyAlignment="1" applyProtection="1">
      <alignment vertical="center"/>
      <protection/>
    </xf>
    <xf numFmtId="165" fontId="3" fillId="2" borderId="43" xfId="0" applyNumberFormat="1" applyFont="1" applyFill="1" applyBorder="1" applyAlignment="1" applyProtection="1">
      <alignment vertical="center"/>
      <protection/>
    </xf>
    <xf numFmtId="165" fontId="3" fillId="2" borderId="78" xfId="0" applyNumberFormat="1" applyFont="1" applyFill="1" applyBorder="1" applyAlignment="1" applyProtection="1">
      <alignment vertical="center"/>
      <protection/>
    </xf>
    <xf numFmtId="172" fontId="3" fillId="2" borderId="79" xfId="0" applyNumberFormat="1" applyFont="1" applyFill="1" applyBorder="1" applyAlignment="1" applyProtection="1">
      <alignment vertical="center"/>
      <protection/>
    </xf>
    <xf numFmtId="172" fontId="3" fillId="2" borderId="78" xfId="0" applyNumberFormat="1" applyFont="1" applyFill="1" applyBorder="1" applyAlignment="1" applyProtection="1">
      <alignment vertical="center"/>
      <protection/>
    </xf>
    <xf numFmtId="165" fontId="3" fillId="2" borderId="79" xfId="0" applyNumberFormat="1" applyFont="1" applyFill="1" applyBorder="1" applyAlignment="1" applyProtection="1">
      <alignment vertical="center"/>
      <protection/>
    </xf>
    <xf numFmtId="169" fontId="6" fillId="5" borderId="31" xfId="0" applyNumberFormat="1" applyFont="1" applyFill="1" applyBorder="1" applyAlignment="1" applyProtection="1">
      <alignment horizontal="center" vertical="center"/>
      <protection/>
    </xf>
    <xf numFmtId="164" fontId="6" fillId="5" borderId="47" xfId="0" applyFont="1" applyFill="1" applyBorder="1" applyAlignment="1">
      <alignment vertical="center" wrapText="1"/>
    </xf>
    <xf numFmtId="169" fontId="9" fillId="5" borderId="8" xfId="0" applyNumberFormat="1" applyFont="1" applyFill="1" applyBorder="1" applyAlignment="1" applyProtection="1">
      <alignment vertical="center"/>
      <protection locked="0"/>
    </xf>
    <xf numFmtId="165" fontId="6" fillId="5" borderId="83" xfId="0" applyNumberFormat="1" applyFont="1" applyFill="1" applyBorder="1" applyAlignment="1" applyProtection="1">
      <alignment vertical="center"/>
      <protection locked="0"/>
    </xf>
    <xf numFmtId="165" fontId="6" fillId="5" borderId="9" xfId="0" applyNumberFormat="1" applyFont="1" applyFill="1" applyBorder="1" applyAlignment="1" applyProtection="1">
      <alignment vertical="center"/>
      <protection/>
    </xf>
    <xf numFmtId="172" fontId="6" fillId="5" borderId="8" xfId="0" applyNumberFormat="1" applyFont="1" applyFill="1" applyBorder="1" applyAlignment="1" applyProtection="1">
      <alignment vertical="center"/>
      <protection/>
    </xf>
    <xf numFmtId="165" fontId="6" fillId="5" borderId="83" xfId="0" applyNumberFormat="1" applyFont="1" applyFill="1" applyBorder="1" applyAlignment="1" applyProtection="1">
      <alignment vertical="center"/>
      <protection/>
    </xf>
    <xf numFmtId="172" fontId="9" fillId="5" borderId="9" xfId="0" applyNumberFormat="1" applyFont="1" applyFill="1" applyBorder="1" applyAlignment="1" applyProtection="1">
      <alignment vertical="center"/>
      <protection/>
    </xf>
    <xf numFmtId="165" fontId="6" fillId="5" borderId="8" xfId="0" applyNumberFormat="1" applyFont="1" applyFill="1" applyBorder="1" applyAlignment="1" applyProtection="1">
      <alignment vertical="center"/>
      <protection locked="0"/>
    </xf>
    <xf numFmtId="164" fontId="7" fillId="0" borderId="52" xfId="0" applyFont="1" applyBorder="1" applyAlignment="1">
      <alignment horizontal="center" vertical="center" textRotation="90" wrapText="1"/>
    </xf>
    <xf numFmtId="164" fontId="4" fillId="0" borderId="82" xfId="0" applyFont="1" applyBorder="1" applyAlignment="1">
      <alignment vertical="center" wrapText="1"/>
    </xf>
    <xf numFmtId="169" fontId="7" fillId="0" borderId="8" xfId="0" applyNumberFormat="1" applyFont="1" applyBorder="1" applyAlignment="1">
      <alignment vertical="center" wrapText="1"/>
    </xf>
    <xf numFmtId="165" fontId="4" fillId="0" borderId="83" xfId="0" applyNumberFormat="1" applyFont="1" applyBorder="1" applyAlignment="1">
      <alignment vertical="center" wrapText="1"/>
    </xf>
    <xf numFmtId="165" fontId="3" fillId="0" borderId="9" xfId="0" applyNumberFormat="1" applyFont="1" applyFill="1" applyBorder="1" applyAlignment="1" applyProtection="1">
      <alignment vertical="center"/>
      <protection/>
    </xf>
    <xf numFmtId="172" fontId="3" fillId="0" borderId="8" xfId="0" applyNumberFormat="1" applyFont="1" applyFill="1" applyBorder="1" applyAlignment="1" applyProtection="1">
      <alignment vertical="center"/>
      <protection/>
    </xf>
    <xf numFmtId="165" fontId="3" fillId="0" borderId="83" xfId="0" applyNumberFormat="1" applyFont="1" applyFill="1" applyBorder="1" applyAlignment="1" applyProtection="1">
      <alignment vertical="center"/>
      <protection/>
    </xf>
    <xf numFmtId="172" fontId="3" fillId="0" borderId="7" xfId="0" applyNumberFormat="1" applyFont="1" applyFill="1" applyBorder="1" applyAlignment="1" applyProtection="1">
      <alignment vertical="center"/>
      <protection/>
    </xf>
    <xf numFmtId="165" fontId="3" fillId="0" borderId="8" xfId="0" applyNumberFormat="1" applyFont="1" applyFill="1" applyBorder="1" applyAlignment="1" applyProtection="1">
      <alignment vertical="center"/>
      <protection/>
    </xf>
    <xf numFmtId="169" fontId="9" fillId="5" borderId="50" xfId="0" applyNumberFormat="1" applyFont="1" applyFill="1" applyBorder="1" applyAlignment="1" applyProtection="1">
      <alignment vertical="center"/>
      <protection locked="0"/>
    </xf>
    <xf numFmtId="165" fontId="6" fillId="5" borderId="26" xfId="0" applyNumberFormat="1" applyFont="1" applyFill="1" applyBorder="1" applyAlignment="1" applyProtection="1">
      <alignment vertical="center"/>
      <protection locked="0"/>
    </xf>
    <xf numFmtId="165" fontId="6" fillId="5" borderId="49" xfId="0" applyNumberFormat="1" applyFont="1" applyFill="1" applyBorder="1" applyAlignment="1" applyProtection="1">
      <alignment vertical="center"/>
      <protection/>
    </xf>
    <xf numFmtId="172" fontId="6" fillId="5" borderId="50" xfId="0" applyNumberFormat="1" applyFont="1" applyFill="1" applyBorder="1" applyAlignment="1" applyProtection="1">
      <alignment vertical="center"/>
      <protection/>
    </xf>
    <xf numFmtId="165" fontId="6" fillId="5" borderId="26" xfId="0" applyNumberFormat="1" applyFont="1" applyFill="1" applyBorder="1" applyAlignment="1" applyProtection="1">
      <alignment vertical="center"/>
      <protection/>
    </xf>
    <xf numFmtId="172" fontId="6" fillId="5" borderId="49" xfId="0" applyNumberFormat="1" applyFont="1" applyFill="1" applyBorder="1" applyAlignment="1" applyProtection="1">
      <alignment vertical="center"/>
      <protection/>
    </xf>
    <xf numFmtId="165" fontId="6" fillId="5" borderId="50" xfId="0" applyNumberFormat="1" applyFont="1" applyFill="1" applyBorder="1" applyAlignment="1" applyProtection="1">
      <alignment vertical="center"/>
      <protection locked="0"/>
    </xf>
    <xf numFmtId="164" fontId="7" fillId="0" borderId="103" xfId="0" applyFont="1" applyBorder="1" applyAlignment="1">
      <alignment horizontal="center" vertical="center" textRotation="90" wrapText="1"/>
    </xf>
    <xf numFmtId="164" fontId="3" fillId="0" borderId="47" xfId="0" applyFont="1" applyBorder="1" applyAlignment="1">
      <alignment vertical="center" wrapText="1"/>
    </xf>
    <xf numFmtId="169" fontId="7" fillId="0" borderId="50" xfId="0" applyNumberFormat="1" applyFont="1" applyFill="1" applyBorder="1" applyAlignment="1" applyProtection="1">
      <alignment vertical="center"/>
      <protection/>
    </xf>
    <xf numFmtId="165" fontId="3" fillId="0" borderId="26" xfId="0" applyNumberFormat="1" applyFont="1" applyFill="1" applyBorder="1" applyAlignment="1" applyProtection="1">
      <alignment vertical="center"/>
      <protection/>
    </xf>
    <xf numFmtId="164" fontId="3" fillId="0" borderId="99" xfId="0" applyFont="1" applyBorder="1" applyAlignment="1">
      <alignment horizontal="left" vertical="center" wrapText="1"/>
    </xf>
    <xf numFmtId="169" fontId="7" fillId="0" borderId="10" xfId="0" applyNumberFormat="1" applyFont="1" applyFill="1" applyBorder="1" applyAlignment="1" applyProtection="1">
      <alignment vertical="center"/>
      <protection/>
    </xf>
    <xf numFmtId="165" fontId="3" fillId="0" borderId="100" xfId="0" applyNumberFormat="1" applyFont="1" applyFill="1" applyBorder="1" applyAlignment="1" applyProtection="1">
      <alignment vertical="center"/>
      <protection/>
    </xf>
    <xf numFmtId="164" fontId="7" fillId="0" borderId="125" xfId="0" applyFont="1" applyBorder="1" applyAlignment="1">
      <alignment horizontal="center" vertical="center" textRotation="90" wrapText="1"/>
    </xf>
    <xf numFmtId="164" fontId="3" fillId="0" borderId="125" xfId="0" applyFont="1" applyBorder="1" applyAlignment="1">
      <alignment vertical="center" wrapText="1"/>
    </xf>
    <xf numFmtId="169" fontId="7" fillId="0" borderId="125" xfId="0" applyNumberFormat="1" applyFont="1" applyFill="1" applyBorder="1" applyAlignment="1" applyProtection="1">
      <alignment vertical="center"/>
      <protection/>
    </xf>
    <xf numFmtId="165" fontId="3" fillId="0" borderId="125" xfId="0" applyNumberFormat="1" applyFont="1" applyFill="1" applyBorder="1" applyAlignment="1" applyProtection="1">
      <alignment vertical="center"/>
      <protection/>
    </xf>
    <xf numFmtId="172" fontId="3" fillId="0" borderId="125" xfId="0" applyNumberFormat="1" applyFont="1" applyFill="1" applyBorder="1" applyAlignment="1" applyProtection="1">
      <alignment vertical="center"/>
      <protection/>
    </xf>
    <xf numFmtId="164" fontId="7" fillId="0" borderId="0" xfId="0" applyFont="1" applyBorder="1" applyAlignment="1">
      <alignment horizontal="center" vertical="center" textRotation="90" wrapText="1"/>
    </xf>
    <xf numFmtId="169" fontId="6" fillId="2" borderId="54" xfId="0" applyNumberFormat="1" applyFont="1" applyFill="1" applyBorder="1" applyAlignment="1" applyProtection="1">
      <alignment horizontal="center" vertical="center"/>
      <protection/>
    </xf>
    <xf numFmtId="169" fontId="8" fillId="2" borderId="55" xfId="0" applyNumberFormat="1" applyFont="1" applyFill="1" applyBorder="1" applyAlignment="1" applyProtection="1">
      <alignment horizontal="left" vertical="center" wrapText="1"/>
      <protection/>
    </xf>
    <xf numFmtId="169" fontId="9" fillId="2" borderId="14" xfId="0" applyNumberFormat="1" applyFont="1" applyFill="1" applyBorder="1" applyAlignment="1" applyProtection="1">
      <alignment vertical="center"/>
      <protection/>
    </xf>
    <xf numFmtId="165" fontId="6" fillId="2" borderId="56" xfId="0" applyNumberFormat="1" applyFont="1" applyFill="1" applyBorder="1" applyAlignment="1" applyProtection="1">
      <alignment vertical="center"/>
      <protection/>
    </xf>
    <xf numFmtId="165" fontId="6" fillId="2" borderId="13" xfId="0" applyNumberFormat="1" applyFont="1" applyFill="1" applyBorder="1" applyAlignment="1" applyProtection="1">
      <alignment vertical="center"/>
      <protection/>
    </xf>
    <xf numFmtId="172" fontId="6" fillId="2" borderId="55" xfId="0" applyNumberFormat="1" applyFont="1" applyFill="1" applyBorder="1" applyAlignment="1" applyProtection="1">
      <alignment vertical="center"/>
      <protection/>
    </xf>
    <xf numFmtId="165" fontId="6" fillId="3" borderId="56" xfId="0" applyNumberFormat="1" applyFont="1" applyFill="1" applyBorder="1" applyAlignment="1" applyProtection="1">
      <alignment vertical="center"/>
      <protection/>
    </xf>
    <xf numFmtId="172" fontId="9" fillId="2" borderId="13" xfId="0" applyNumberFormat="1" applyFont="1" applyFill="1" applyBorder="1" applyAlignment="1" applyProtection="1">
      <alignment vertical="center"/>
      <protection/>
    </xf>
    <xf numFmtId="165" fontId="6" fillId="2" borderId="14" xfId="0" applyNumberFormat="1" applyFont="1" applyFill="1" applyBorder="1" applyAlignment="1" applyProtection="1">
      <alignment vertical="center"/>
      <protection/>
    </xf>
    <xf numFmtId="167" fontId="3" fillId="3" borderId="48" xfId="0" applyNumberFormat="1" applyFont="1" applyFill="1" applyBorder="1" applyAlignment="1" applyProtection="1">
      <alignment vertical="center"/>
      <protection/>
    </xf>
    <xf numFmtId="167" fontId="3" fillId="3" borderId="27" xfId="0" applyNumberFormat="1" applyFont="1" applyFill="1" applyBorder="1" applyAlignment="1" applyProtection="1">
      <alignment vertical="center"/>
      <protection/>
    </xf>
    <xf numFmtId="172" fontId="3" fillId="3" borderId="25" xfId="0" applyNumberFormat="1" applyFont="1" applyFill="1" applyBorder="1" applyAlignment="1" applyProtection="1">
      <alignment vertical="center"/>
      <protection/>
    </xf>
    <xf numFmtId="169" fontId="6" fillId="2" borderId="31" xfId="0" applyNumberFormat="1" applyFont="1" applyFill="1" applyBorder="1" applyAlignment="1" applyProtection="1">
      <alignment horizontal="center" vertical="center"/>
      <protection/>
    </xf>
    <xf numFmtId="169" fontId="8" fillId="2" borderId="64" xfId="0" applyNumberFormat="1" applyFont="1" applyFill="1" applyBorder="1" applyAlignment="1" applyProtection="1">
      <alignment vertical="center" wrapText="1"/>
      <protection/>
    </xf>
    <xf numFmtId="169" fontId="9" fillId="2" borderId="8" xfId="0" applyNumberFormat="1" applyFont="1" applyFill="1" applyBorder="1" applyAlignment="1" applyProtection="1">
      <alignment vertical="center"/>
      <protection locked="0"/>
    </xf>
    <xf numFmtId="165" fontId="6" fillId="2" borderId="83" xfId="0" applyNumberFormat="1" applyFont="1" applyFill="1" applyBorder="1" applyAlignment="1" applyProtection="1">
      <alignment vertical="center"/>
      <protection locked="0"/>
    </xf>
    <xf numFmtId="165" fontId="6" fillId="2" borderId="7" xfId="0" applyNumberFormat="1" applyFont="1" applyFill="1" applyBorder="1" applyAlignment="1" applyProtection="1">
      <alignment vertical="center"/>
      <protection/>
    </xf>
    <xf numFmtId="172" fontId="6" fillId="2" borderId="8" xfId="0" applyNumberFormat="1" applyFont="1" applyFill="1" applyBorder="1" applyAlignment="1" applyProtection="1">
      <alignment vertical="center"/>
      <protection/>
    </xf>
    <xf numFmtId="165" fontId="6" fillId="3" borderId="83" xfId="0" applyNumberFormat="1" applyFont="1" applyFill="1" applyBorder="1" applyAlignment="1" applyProtection="1">
      <alignment vertical="center"/>
      <protection/>
    </xf>
    <xf numFmtId="172" fontId="9" fillId="2" borderId="7" xfId="0" applyNumberFormat="1" applyFont="1" applyFill="1" applyBorder="1" applyAlignment="1" applyProtection="1">
      <alignment vertical="center"/>
      <protection/>
    </xf>
    <xf numFmtId="165" fontId="6" fillId="2" borderId="8" xfId="0" applyNumberFormat="1" applyFont="1" applyFill="1" applyBorder="1" applyAlignment="1" applyProtection="1">
      <alignment vertical="center"/>
      <protection locked="0"/>
    </xf>
    <xf numFmtId="169" fontId="3" fillId="5" borderId="51" xfId="0" applyNumberFormat="1" applyFont="1" applyFill="1" applyBorder="1" applyAlignment="1" applyProtection="1">
      <alignment horizontal="left" vertical="center" wrapText="1"/>
      <protection/>
    </xf>
    <xf numFmtId="169" fontId="9" fillId="5" borderId="50" xfId="0" applyNumberFormat="1" applyFont="1" applyFill="1" applyBorder="1" applyAlignment="1" applyProtection="1">
      <alignment vertical="center"/>
      <protection/>
    </xf>
    <xf numFmtId="165" fontId="6" fillId="5" borderId="30" xfId="0" applyNumberFormat="1" applyFont="1" applyFill="1" applyBorder="1" applyAlignment="1" applyProtection="1">
      <alignment vertical="center"/>
      <protection/>
    </xf>
    <xf numFmtId="172" fontId="9" fillId="5" borderId="30" xfId="0" applyNumberFormat="1" applyFont="1" applyFill="1" applyBorder="1" applyAlignment="1" applyProtection="1">
      <alignment vertical="center"/>
      <protection/>
    </xf>
    <xf numFmtId="164" fontId="7" fillId="0" borderId="31" xfId="0" applyFont="1" applyBorder="1" applyAlignment="1">
      <alignment horizontal="center" vertical="center" textRotation="90" wrapText="1"/>
    </xf>
    <xf numFmtId="169" fontId="3" fillId="0" borderId="32" xfId="0" applyNumberFormat="1" applyFont="1" applyFill="1" applyBorder="1" applyAlignment="1" applyProtection="1">
      <alignment vertical="center" wrapText="1"/>
      <protection/>
    </xf>
    <xf numFmtId="169" fontId="7" fillId="0" borderId="59" xfId="0" applyNumberFormat="1" applyFont="1" applyFill="1" applyBorder="1" applyAlignment="1" applyProtection="1">
      <alignment vertical="center"/>
      <protection/>
    </xf>
    <xf numFmtId="165" fontId="3" fillId="4" borderId="57" xfId="0" applyNumberFormat="1" applyFont="1" applyFill="1" applyBorder="1" applyAlignment="1" applyProtection="1">
      <alignment vertical="center"/>
      <protection/>
    </xf>
    <xf numFmtId="165" fontId="3" fillId="4" borderId="60" xfId="0" applyNumberFormat="1" applyFont="1" applyFill="1" applyBorder="1" applyAlignment="1" applyProtection="1">
      <alignment vertical="center"/>
      <protection/>
    </xf>
    <xf numFmtId="172" fontId="3" fillId="4" borderId="59" xfId="0" applyNumberFormat="1" applyFont="1" applyFill="1" applyBorder="1" applyAlignment="1" applyProtection="1">
      <alignment vertical="center"/>
      <protection/>
    </xf>
    <xf numFmtId="172" fontId="3" fillId="4" borderId="60" xfId="0" applyNumberFormat="1" applyFont="1" applyFill="1" applyBorder="1" applyAlignment="1" applyProtection="1">
      <alignment vertical="center"/>
      <protection/>
    </xf>
    <xf numFmtId="165" fontId="3" fillId="4" borderId="59" xfId="0" applyNumberFormat="1" applyFont="1" applyFill="1" applyBorder="1" applyAlignment="1" applyProtection="1">
      <alignment vertical="center"/>
      <protection/>
    </xf>
    <xf numFmtId="169" fontId="3" fillId="0" borderId="42" xfId="0" applyNumberFormat="1" applyFont="1" applyFill="1" applyBorder="1" applyAlignment="1" applyProtection="1">
      <alignment vertical="center" wrapText="1"/>
      <protection/>
    </xf>
    <xf numFmtId="165" fontId="3" fillId="4" borderId="43" xfId="0" applyNumberFormat="1" applyFont="1" applyFill="1" applyBorder="1" applyAlignment="1" applyProtection="1">
      <alignment vertical="center"/>
      <protection/>
    </xf>
    <xf numFmtId="165" fontId="3" fillId="4" borderId="78" xfId="0" applyNumberFormat="1" applyFont="1" applyFill="1" applyBorder="1" applyAlignment="1" applyProtection="1">
      <alignment vertical="center"/>
      <protection/>
    </xf>
    <xf numFmtId="172" fontId="3" fillId="4" borderId="79" xfId="0" applyNumberFormat="1" applyFont="1" applyFill="1" applyBorder="1" applyAlignment="1" applyProtection="1">
      <alignment vertical="center"/>
      <protection/>
    </xf>
    <xf numFmtId="172" fontId="3" fillId="4" borderId="78" xfId="0" applyNumberFormat="1" applyFont="1" applyFill="1" applyBorder="1" applyAlignment="1" applyProtection="1">
      <alignment vertical="center"/>
      <protection/>
    </xf>
    <xf numFmtId="165" fontId="3" fillId="4" borderId="79" xfId="0" applyNumberFormat="1" applyFont="1" applyFill="1" applyBorder="1" applyAlignment="1" applyProtection="1">
      <alignment vertical="center"/>
      <protection/>
    </xf>
    <xf numFmtId="164" fontId="2" fillId="0" borderId="52" xfId="0" applyFont="1" applyBorder="1" applyAlignment="1">
      <alignment horizontal="center" vertical="center" textRotation="90"/>
    </xf>
    <xf numFmtId="169" fontId="6" fillId="6" borderId="47" xfId="0" applyNumberFormat="1" applyFont="1" applyFill="1" applyBorder="1" applyAlignment="1" applyProtection="1">
      <alignment vertical="center" wrapText="1"/>
      <protection/>
    </xf>
    <xf numFmtId="169" fontId="3" fillId="0" borderId="0" xfId="0" applyNumberFormat="1" applyFont="1" applyFill="1" applyBorder="1" applyAlignment="1" applyProtection="1">
      <alignment vertical="center" wrapText="1"/>
      <protection/>
    </xf>
    <xf numFmtId="165" fontId="3" fillId="0" borderId="62" xfId="0" applyNumberFormat="1" applyFont="1" applyFill="1" applyBorder="1" applyAlignment="1" applyProtection="1">
      <alignment vertical="center"/>
      <protection/>
    </xf>
    <xf numFmtId="165" fontId="3" fillId="0" borderId="11" xfId="0" applyNumberFormat="1" applyFont="1" applyFill="1" applyBorder="1" applyAlignment="1" applyProtection="1">
      <alignment vertical="center"/>
      <protection/>
    </xf>
    <xf numFmtId="172" fontId="3" fillId="0" borderId="12" xfId="0" applyNumberFormat="1" applyFont="1" applyFill="1" applyBorder="1" applyAlignment="1" applyProtection="1">
      <alignment vertical="center"/>
      <protection/>
    </xf>
    <xf numFmtId="165" fontId="3" fillId="3" borderId="62" xfId="0" applyNumberFormat="1" applyFont="1" applyFill="1" applyBorder="1" applyAlignment="1" applyProtection="1">
      <alignment vertical="center"/>
      <protection/>
    </xf>
    <xf numFmtId="172" fontId="3" fillId="0" borderId="11" xfId="0" applyNumberFormat="1" applyFont="1" applyFill="1" applyBorder="1" applyAlignment="1" applyProtection="1">
      <alignment vertical="center"/>
      <protection/>
    </xf>
    <xf numFmtId="165" fontId="3" fillId="0" borderId="12" xfId="0" applyNumberFormat="1" applyFont="1" applyFill="1" applyBorder="1" applyAlignment="1" applyProtection="1">
      <alignment vertical="center"/>
      <protection/>
    </xf>
    <xf numFmtId="169" fontId="3" fillId="0" borderId="47" xfId="0" applyNumberFormat="1" applyFont="1" applyFill="1" applyBorder="1" applyAlignment="1" applyProtection="1">
      <alignment vertical="center" wrapText="1"/>
      <protection/>
    </xf>
    <xf numFmtId="169" fontId="7" fillId="4" borderId="50" xfId="0" applyNumberFormat="1" applyFont="1" applyFill="1" applyBorder="1" applyAlignment="1" applyProtection="1">
      <alignment vertical="center"/>
      <protection/>
    </xf>
    <xf numFmtId="165" fontId="3" fillId="4" borderId="26" xfId="0" applyNumberFormat="1" applyFont="1" applyFill="1" applyBorder="1" applyAlignment="1" applyProtection="1">
      <alignment vertical="center"/>
      <protection/>
    </xf>
    <xf numFmtId="165" fontId="3" fillId="4" borderId="30" xfId="0" applyNumberFormat="1" applyFont="1" applyFill="1" applyBorder="1" applyAlignment="1" applyProtection="1">
      <alignment vertical="center"/>
      <protection/>
    </xf>
    <xf numFmtId="172" fontId="3" fillId="4" borderId="50" xfId="0" applyNumberFormat="1" applyFont="1" applyFill="1" applyBorder="1" applyAlignment="1" applyProtection="1">
      <alignment vertical="center"/>
      <protection/>
    </xf>
    <xf numFmtId="172" fontId="3" fillId="4" borderId="30" xfId="0" applyNumberFormat="1" applyFont="1" applyFill="1" applyBorder="1" applyAlignment="1" applyProtection="1">
      <alignment vertical="center"/>
      <protection/>
    </xf>
    <xf numFmtId="165" fontId="3" fillId="4" borderId="50" xfId="0" applyNumberFormat="1" applyFont="1" applyFill="1" applyBorder="1" applyAlignment="1" applyProtection="1">
      <alignment vertical="center"/>
      <protection/>
    </xf>
    <xf numFmtId="169" fontId="7" fillId="0" borderId="118" xfId="0" applyNumberFormat="1" applyFont="1" applyFill="1" applyBorder="1" applyAlignment="1" applyProtection="1">
      <alignment vertical="center" wrapText="1"/>
      <protection/>
    </xf>
    <xf numFmtId="165" fontId="3" fillId="0" borderId="57" xfId="0" applyNumberFormat="1" applyFont="1" applyFill="1" applyBorder="1" applyAlignment="1" applyProtection="1">
      <alignment vertical="center"/>
      <protection/>
    </xf>
    <xf numFmtId="169" fontId="3" fillId="0" borderId="115" xfId="0" applyNumberFormat="1" applyFont="1" applyFill="1" applyBorder="1" applyAlignment="1" applyProtection="1">
      <alignment vertical="center" wrapText="1"/>
      <protection/>
    </xf>
    <xf numFmtId="165" fontId="3" fillId="0" borderId="67" xfId="0" applyNumberFormat="1" applyFont="1" applyFill="1" applyBorder="1" applyAlignment="1" applyProtection="1">
      <alignment vertical="center"/>
      <protection/>
    </xf>
    <xf numFmtId="169" fontId="7" fillId="0" borderId="42" xfId="0" applyNumberFormat="1" applyFont="1" applyFill="1" applyBorder="1" applyAlignment="1" applyProtection="1">
      <alignment vertical="center" wrapText="1"/>
      <protection/>
    </xf>
    <xf numFmtId="169" fontId="3" fillId="0" borderId="38" xfId="0" applyNumberFormat="1" applyFont="1" applyFill="1" applyBorder="1" applyAlignment="1" applyProtection="1">
      <alignment vertical="center" wrapText="1"/>
      <protection/>
    </xf>
    <xf numFmtId="169" fontId="3" fillId="0" borderId="118" xfId="0" applyNumberFormat="1" applyFont="1" applyFill="1" applyBorder="1" applyAlignment="1" applyProtection="1">
      <alignment vertical="center" wrapText="1"/>
      <protection/>
    </xf>
    <xf numFmtId="165" fontId="3" fillId="4" borderId="33" xfId="0" applyNumberFormat="1" applyFont="1" applyFill="1" applyBorder="1" applyAlignment="1" applyProtection="1">
      <alignment vertical="center"/>
      <protection/>
    </xf>
    <xf numFmtId="165" fontId="3" fillId="4" borderId="37" xfId="0" applyNumberFormat="1" applyFont="1" applyFill="1" applyBorder="1" applyAlignment="1" applyProtection="1">
      <alignment vertical="center"/>
      <protection/>
    </xf>
    <xf numFmtId="172" fontId="3" fillId="4" borderId="66" xfId="0" applyNumberFormat="1" applyFont="1" applyFill="1" applyBorder="1" applyAlignment="1" applyProtection="1">
      <alignment vertical="center"/>
      <protection/>
    </xf>
    <xf numFmtId="172" fontId="3" fillId="4" borderId="37" xfId="0" applyNumberFormat="1" applyFont="1" applyFill="1" applyBorder="1" applyAlignment="1" applyProtection="1">
      <alignment vertical="center"/>
      <protection/>
    </xf>
    <xf numFmtId="165" fontId="3" fillId="4" borderId="66" xfId="0" applyNumberFormat="1" applyFont="1" applyFill="1" applyBorder="1" applyAlignment="1" applyProtection="1">
      <alignment vertical="center"/>
      <protection/>
    </xf>
    <xf numFmtId="169" fontId="3" fillId="0" borderId="47" xfId="0" applyNumberFormat="1" applyFont="1" applyFill="1" applyBorder="1" applyAlignment="1">
      <alignment vertical="center" wrapText="1"/>
    </xf>
    <xf numFmtId="169" fontId="3" fillId="0" borderId="73" xfId="0" applyNumberFormat="1" applyFont="1" applyFill="1" applyBorder="1" applyAlignment="1" applyProtection="1">
      <alignment vertical="center" wrapText="1"/>
      <protection/>
    </xf>
    <xf numFmtId="169" fontId="6" fillId="0" borderId="64" xfId="0" applyNumberFormat="1" applyFont="1" applyFill="1" applyBorder="1" applyAlignment="1" applyProtection="1">
      <alignment vertical="center" wrapText="1"/>
      <protection/>
    </xf>
    <xf numFmtId="169" fontId="9" fillId="4" borderId="12" xfId="0" applyNumberFormat="1" applyFont="1" applyFill="1" applyBorder="1" applyAlignment="1" applyProtection="1">
      <alignment vertical="center"/>
      <protection/>
    </xf>
    <xf numFmtId="165" fontId="6" fillId="4" borderId="62" xfId="0" applyNumberFormat="1" applyFont="1" applyFill="1" applyBorder="1" applyAlignment="1" applyProtection="1">
      <alignment vertical="center"/>
      <protection/>
    </xf>
    <xf numFmtId="165" fontId="6" fillId="4" borderId="11" xfId="0" applyNumberFormat="1" applyFont="1" applyFill="1" applyBorder="1" applyAlignment="1" applyProtection="1">
      <alignment vertical="center"/>
      <protection/>
    </xf>
    <xf numFmtId="172" fontId="6" fillId="4" borderId="12" xfId="0" applyNumberFormat="1" applyFont="1" applyFill="1" applyBorder="1" applyAlignment="1" applyProtection="1">
      <alignment vertical="center"/>
      <protection/>
    </xf>
    <xf numFmtId="172" fontId="6" fillId="4" borderId="11" xfId="0" applyNumberFormat="1" applyFont="1" applyFill="1" applyBorder="1" applyAlignment="1" applyProtection="1">
      <alignment vertical="center"/>
      <protection/>
    </xf>
    <xf numFmtId="165" fontId="6" fillId="4" borderId="12" xfId="0" applyNumberFormat="1" applyFont="1" applyFill="1" applyBorder="1" applyAlignment="1" applyProtection="1">
      <alignment vertical="center"/>
      <protection/>
    </xf>
    <xf numFmtId="169" fontId="12" fillId="0" borderId="47" xfId="0" applyNumberFormat="1" applyFont="1" applyFill="1" applyBorder="1" applyAlignment="1" applyProtection="1">
      <alignment vertical="center" wrapText="1"/>
      <protection/>
    </xf>
    <xf numFmtId="169" fontId="3" fillId="0" borderId="114" xfId="0" applyNumberFormat="1" applyFont="1" applyFill="1" applyBorder="1" applyAlignment="1" applyProtection="1">
      <alignment vertical="center" wrapText="1"/>
      <protection/>
    </xf>
    <xf numFmtId="169" fontId="7" fillId="0" borderId="45" xfId="0" applyNumberFormat="1" applyFont="1" applyFill="1" applyBorder="1" applyAlignment="1" applyProtection="1">
      <alignment vertical="center"/>
      <protection/>
    </xf>
    <xf numFmtId="169" fontId="6" fillId="0" borderId="32" xfId="0" applyNumberFormat="1" applyFont="1" applyFill="1" applyBorder="1" applyAlignment="1" applyProtection="1">
      <alignment vertical="center" wrapText="1"/>
      <protection/>
    </xf>
    <xf numFmtId="169" fontId="9" fillId="4" borderId="8" xfId="0" applyNumberFormat="1" applyFont="1" applyFill="1" applyBorder="1" applyAlignment="1" applyProtection="1">
      <alignment vertical="center"/>
      <protection/>
    </xf>
    <xf numFmtId="165" fontId="6" fillId="4" borderId="83" xfId="0" applyNumberFormat="1" applyFont="1" applyFill="1" applyBorder="1" applyAlignment="1" applyProtection="1">
      <alignment vertical="center"/>
      <protection/>
    </xf>
    <xf numFmtId="165" fontId="6" fillId="4" borderId="7" xfId="0" applyNumberFormat="1" applyFont="1" applyFill="1" applyBorder="1" applyAlignment="1" applyProtection="1">
      <alignment vertical="center"/>
      <protection/>
    </xf>
    <xf numFmtId="172" fontId="6" fillId="4" borderId="8" xfId="0" applyNumberFormat="1" applyFont="1" applyFill="1" applyBorder="1" applyAlignment="1" applyProtection="1">
      <alignment vertical="center"/>
      <protection/>
    </xf>
    <xf numFmtId="172" fontId="6" fillId="4" borderId="7" xfId="0" applyNumberFormat="1" applyFont="1" applyFill="1" applyBorder="1" applyAlignment="1" applyProtection="1">
      <alignment vertical="center"/>
      <protection/>
    </xf>
    <xf numFmtId="165" fontId="6" fillId="4" borderId="8" xfId="0" applyNumberFormat="1" applyFont="1" applyFill="1" applyBorder="1" applyAlignment="1" applyProtection="1">
      <alignment vertical="center"/>
      <protection/>
    </xf>
    <xf numFmtId="165" fontId="3" fillId="6" borderId="26" xfId="0" applyNumberFormat="1" applyFont="1" applyFill="1" applyBorder="1" applyAlignment="1" applyProtection="1">
      <alignment vertical="center"/>
      <protection/>
    </xf>
    <xf numFmtId="165" fontId="3" fillId="6" borderId="30" xfId="0" applyNumberFormat="1" applyFont="1" applyFill="1" applyBorder="1" applyAlignment="1" applyProtection="1">
      <alignment vertical="center"/>
      <protection/>
    </xf>
    <xf numFmtId="172" fontId="3" fillId="6" borderId="50" xfId="0" applyNumberFormat="1" applyFont="1" applyFill="1" applyBorder="1" applyAlignment="1" applyProtection="1">
      <alignment vertical="center"/>
      <protection/>
    </xf>
    <xf numFmtId="172" fontId="3" fillId="6" borderId="30" xfId="0" applyNumberFormat="1" applyFont="1" applyFill="1" applyBorder="1" applyAlignment="1" applyProtection="1">
      <alignment vertical="center"/>
      <protection/>
    </xf>
    <xf numFmtId="165" fontId="3" fillId="6" borderId="50" xfId="0" applyNumberFormat="1" applyFont="1" applyFill="1" applyBorder="1" applyAlignment="1" applyProtection="1">
      <alignment vertical="center"/>
      <protection locked="0"/>
    </xf>
    <xf numFmtId="165" fontId="3" fillId="6" borderId="57" xfId="0" applyNumberFormat="1" applyFont="1" applyFill="1" applyBorder="1" applyAlignment="1" applyProtection="1">
      <alignment vertical="center"/>
      <protection/>
    </xf>
    <xf numFmtId="165" fontId="3" fillId="6" borderId="60" xfId="0" applyNumberFormat="1" applyFont="1" applyFill="1" applyBorder="1" applyAlignment="1" applyProtection="1">
      <alignment vertical="center"/>
      <protection/>
    </xf>
    <xf numFmtId="172" fontId="3" fillId="6" borderId="59" xfId="0" applyNumberFormat="1" applyFont="1" applyFill="1" applyBorder="1" applyAlignment="1" applyProtection="1">
      <alignment vertical="center"/>
      <protection/>
    </xf>
    <xf numFmtId="172" fontId="3" fillId="6" borderId="60" xfId="0" applyNumberFormat="1" applyFont="1" applyFill="1" applyBorder="1" applyAlignment="1" applyProtection="1">
      <alignment vertical="center"/>
      <protection/>
    </xf>
    <xf numFmtId="165" fontId="3" fillId="6" borderId="59" xfId="0" applyNumberFormat="1" applyFont="1" applyFill="1" applyBorder="1" applyAlignment="1" applyProtection="1">
      <alignment vertical="center"/>
      <protection/>
    </xf>
    <xf numFmtId="165" fontId="3" fillId="6" borderId="39" xfId="0" applyNumberFormat="1" applyFont="1" applyFill="1" applyBorder="1" applyAlignment="1" applyProtection="1">
      <alignment vertical="center"/>
      <protection/>
    </xf>
    <xf numFmtId="165" fontId="3" fillId="6" borderId="41" xfId="0" applyNumberFormat="1" applyFont="1" applyFill="1" applyBorder="1" applyAlignment="1" applyProtection="1">
      <alignment vertical="center"/>
      <protection/>
    </xf>
    <xf numFmtId="172" fontId="3" fillId="6" borderId="35" xfId="0" applyNumberFormat="1" applyFont="1" applyFill="1" applyBorder="1" applyAlignment="1" applyProtection="1">
      <alignment vertical="center"/>
      <protection/>
    </xf>
    <xf numFmtId="172" fontId="3" fillId="6" borderId="41" xfId="0" applyNumberFormat="1" applyFont="1" applyFill="1" applyBorder="1" applyAlignment="1" applyProtection="1">
      <alignment vertical="center"/>
      <protection/>
    </xf>
    <xf numFmtId="165" fontId="3" fillId="6" borderId="35" xfId="0" applyNumberFormat="1" applyFont="1" applyFill="1" applyBorder="1" applyAlignment="1" applyProtection="1">
      <alignment vertical="center"/>
      <protection/>
    </xf>
    <xf numFmtId="169" fontId="3" fillId="6" borderId="47" xfId="0" applyNumberFormat="1" applyFont="1" applyFill="1" applyBorder="1" applyAlignment="1" applyProtection="1">
      <alignment vertical="center" wrapText="1"/>
      <protection/>
    </xf>
    <xf numFmtId="169" fontId="7" fillId="6" borderId="50" xfId="0" applyNumberFormat="1" applyFont="1" applyFill="1" applyBorder="1" applyAlignment="1" applyProtection="1">
      <alignment vertical="center"/>
      <protection/>
    </xf>
    <xf numFmtId="165" fontId="3" fillId="4" borderId="50" xfId="0" applyNumberFormat="1" applyFont="1" applyFill="1" applyBorder="1" applyAlignment="1" applyProtection="1">
      <alignment vertical="center"/>
      <protection locked="0"/>
    </xf>
    <xf numFmtId="165" fontId="3" fillId="0" borderId="59" xfId="0" applyNumberFormat="1" applyFont="1" applyFill="1" applyBorder="1" applyAlignment="1" applyProtection="1">
      <alignment vertical="center"/>
      <protection locked="0"/>
    </xf>
    <xf numFmtId="169" fontId="7" fillId="0" borderId="12" xfId="0" applyNumberFormat="1" applyFont="1" applyFill="1" applyBorder="1" applyAlignment="1" applyProtection="1">
      <alignment vertical="center"/>
      <protection/>
    </xf>
    <xf numFmtId="165" fontId="3" fillId="0" borderId="12" xfId="0" applyNumberFormat="1" applyFont="1" applyFill="1" applyBorder="1" applyAlignment="1" applyProtection="1">
      <alignment vertical="center"/>
      <protection locked="0"/>
    </xf>
    <xf numFmtId="165" fontId="3" fillId="0" borderId="50" xfId="0" applyNumberFormat="1" applyFont="1" applyFill="1" applyBorder="1" applyAlignment="1" applyProtection="1">
      <alignment vertical="center"/>
      <protection locked="0"/>
    </xf>
    <xf numFmtId="164" fontId="0" fillId="0" borderId="63" xfId="0" applyBorder="1" applyAlignment="1">
      <alignment horizontal="center" vertical="center" textRotation="90"/>
    </xf>
    <xf numFmtId="165" fontId="3" fillId="0" borderId="35" xfId="0" applyNumberFormat="1" applyFont="1" applyFill="1" applyBorder="1" applyAlignment="1" applyProtection="1">
      <alignment vertical="center"/>
      <protection locked="0"/>
    </xf>
    <xf numFmtId="169" fontId="8" fillId="2" borderId="47" xfId="0" applyNumberFormat="1" applyFont="1" applyFill="1" applyBorder="1" applyAlignment="1" applyProtection="1">
      <alignment horizontal="left" vertical="center" wrapText="1"/>
      <protection/>
    </xf>
    <xf numFmtId="169" fontId="9" fillId="2" borderId="50" xfId="0" applyNumberFormat="1" applyFont="1" applyFill="1" applyBorder="1" applyAlignment="1" applyProtection="1">
      <alignment vertical="center"/>
      <protection/>
    </xf>
    <xf numFmtId="165" fontId="6" fillId="2" borderId="26" xfId="0" applyNumberFormat="1" applyFont="1" applyFill="1" applyBorder="1" applyAlignment="1" applyProtection="1">
      <alignment vertical="center"/>
      <protection/>
    </xf>
    <xf numFmtId="165" fontId="6" fillId="2" borderId="30" xfId="0" applyNumberFormat="1" applyFont="1" applyFill="1" applyBorder="1" applyAlignment="1" applyProtection="1">
      <alignment vertical="center"/>
      <protection/>
    </xf>
    <xf numFmtId="172" fontId="6" fillId="2" borderId="50" xfId="0" applyNumberFormat="1" applyFont="1" applyFill="1" applyBorder="1" applyAlignment="1" applyProtection="1">
      <alignment vertical="center"/>
      <protection/>
    </xf>
    <xf numFmtId="172" fontId="6" fillId="2" borderId="30" xfId="0" applyNumberFormat="1" applyFont="1" applyFill="1" applyBorder="1" applyAlignment="1" applyProtection="1">
      <alignment vertical="center"/>
      <protection/>
    </xf>
    <xf numFmtId="165" fontId="6" fillId="2" borderId="50" xfId="0" applyNumberFormat="1" applyFont="1" applyFill="1" applyBorder="1" applyAlignment="1" applyProtection="1">
      <alignment vertical="center"/>
      <protection locked="0"/>
    </xf>
    <xf numFmtId="164" fontId="3" fillId="0" borderId="99" xfId="0" applyFont="1" applyBorder="1" applyAlignment="1">
      <alignment horizontal="left" vertical="top" wrapText="1"/>
    </xf>
    <xf numFmtId="165" fontId="3" fillId="0" borderId="10" xfId="0" applyNumberFormat="1" applyFont="1" applyFill="1" applyBorder="1" applyAlignment="1" applyProtection="1">
      <alignment vertical="center"/>
      <protection locked="0"/>
    </xf>
    <xf numFmtId="169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69" fontId="6" fillId="2" borderId="70" xfId="0" applyNumberFormat="1" applyFont="1" applyFill="1" applyBorder="1" applyAlignment="1" applyProtection="1">
      <alignment horizontal="center" vertical="center"/>
      <protection/>
    </xf>
    <xf numFmtId="169" fontId="8" fillId="2" borderId="71" xfId="0" applyNumberFormat="1" applyFont="1" applyFill="1" applyBorder="1" applyAlignment="1" applyProtection="1">
      <alignment vertical="center"/>
      <protection/>
    </xf>
    <xf numFmtId="169" fontId="9" fillId="2" borderId="90" xfId="0" applyNumberFormat="1" applyFont="1" applyFill="1" applyBorder="1" applyAlignment="1" applyProtection="1">
      <alignment vertical="center"/>
      <protection/>
    </xf>
    <xf numFmtId="165" fontId="6" fillId="2" borderId="98" xfId="0" applyNumberFormat="1" applyFont="1" applyFill="1" applyBorder="1" applyAlignment="1" applyProtection="1">
      <alignment vertical="center"/>
      <protection/>
    </xf>
    <xf numFmtId="165" fontId="6" fillId="2" borderId="71" xfId="0" applyNumberFormat="1" applyFont="1" applyFill="1" applyBorder="1" applyAlignment="1" applyProtection="1">
      <alignment vertical="center"/>
      <protection/>
    </xf>
    <xf numFmtId="172" fontId="6" fillId="2" borderId="90" xfId="0" applyNumberFormat="1" applyFont="1" applyFill="1" applyBorder="1" applyAlignment="1" applyProtection="1">
      <alignment vertical="center"/>
      <protection/>
    </xf>
    <xf numFmtId="165" fontId="6" fillId="3" borderId="98" xfId="0" applyNumberFormat="1" applyFont="1" applyFill="1" applyBorder="1" applyAlignment="1" applyProtection="1">
      <alignment vertical="center"/>
      <protection/>
    </xf>
    <xf numFmtId="172" fontId="6" fillId="2" borderId="89" xfId="0" applyNumberFormat="1" applyFont="1" applyFill="1" applyBorder="1" applyAlignment="1" applyProtection="1">
      <alignment vertical="center"/>
      <protection/>
    </xf>
    <xf numFmtId="165" fontId="6" fillId="2" borderId="90" xfId="0" applyNumberFormat="1" applyFont="1" applyFill="1" applyBorder="1" applyAlignment="1" applyProtection="1">
      <alignment vertical="center"/>
      <protection/>
    </xf>
    <xf numFmtId="167" fontId="3" fillId="3" borderId="75" xfId="0" applyNumberFormat="1" applyFont="1" applyFill="1" applyBorder="1" applyAlignment="1" applyProtection="1">
      <alignment vertical="center"/>
      <protection/>
    </xf>
    <xf numFmtId="172" fontId="3" fillId="3" borderId="28" xfId="0" applyNumberFormat="1" applyFont="1" applyFill="1" applyBorder="1" applyAlignment="1" applyProtection="1">
      <alignment vertical="center"/>
      <protection/>
    </xf>
    <xf numFmtId="172" fontId="3" fillId="3" borderId="21" xfId="0" applyNumberFormat="1" applyFont="1" applyFill="1" applyBorder="1" applyAlignment="1" applyProtection="1">
      <alignment vertical="center"/>
      <protection/>
    </xf>
    <xf numFmtId="167" fontId="3" fillId="3" borderId="122" xfId="0" applyNumberFormat="1" applyFont="1" applyFill="1" applyBorder="1" applyAlignment="1" applyProtection="1">
      <alignment vertical="center"/>
      <protection/>
    </xf>
    <xf numFmtId="165" fontId="3" fillId="4" borderId="37" xfId="0" applyNumberFormat="1" applyFont="1" applyFill="1" applyBorder="1" applyAlignment="1">
      <alignment vertical="center"/>
    </xf>
    <xf numFmtId="172" fontId="3" fillId="4" borderId="66" xfId="0" applyNumberFormat="1" applyFont="1" applyFill="1" applyBorder="1" applyAlignment="1">
      <alignment vertical="center"/>
    </xf>
    <xf numFmtId="165" fontId="3" fillId="4" borderId="32" xfId="0" applyNumberFormat="1" applyFont="1" applyFill="1" applyBorder="1" applyAlignment="1">
      <alignment vertical="center"/>
    </xf>
    <xf numFmtId="172" fontId="3" fillId="4" borderId="37" xfId="0" applyNumberFormat="1" applyFont="1" applyFill="1" applyBorder="1" applyAlignment="1">
      <alignment vertical="center"/>
    </xf>
    <xf numFmtId="165" fontId="3" fillId="4" borderId="96" xfId="0" applyNumberFormat="1" applyFont="1" applyFill="1" applyBorder="1" applyAlignment="1">
      <alignment vertical="center"/>
    </xf>
    <xf numFmtId="172" fontId="3" fillId="4" borderId="45" xfId="0" applyNumberFormat="1" applyFont="1" applyFill="1" applyBorder="1" applyAlignment="1">
      <alignment vertical="center"/>
    </xf>
    <xf numFmtId="165" fontId="3" fillId="4" borderId="114" xfId="0" applyNumberFormat="1" applyFont="1" applyFill="1" applyBorder="1" applyAlignment="1">
      <alignment vertical="center"/>
    </xf>
    <xf numFmtId="172" fontId="3" fillId="4" borderId="69" xfId="0" applyNumberFormat="1" applyFont="1" applyFill="1" applyBorder="1" applyAlignment="1">
      <alignment vertical="center"/>
    </xf>
    <xf numFmtId="165" fontId="3" fillId="4" borderId="120" xfId="0" applyNumberFormat="1" applyFont="1" applyFill="1" applyBorder="1" applyAlignment="1">
      <alignment vertical="center"/>
    </xf>
    <xf numFmtId="169" fontId="8" fillId="2" borderId="47" xfId="0" applyNumberFormat="1" applyFont="1" applyFill="1" applyBorder="1" applyAlignment="1" applyProtection="1">
      <alignment vertical="center"/>
      <protection/>
    </xf>
    <xf numFmtId="169" fontId="9" fillId="2" borderId="50" xfId="0" applyNumberFormat="1" applyFont="1" applyFill="1" applyBorder="1" applyAlignment="1" applyProtection="1">
      <alignment vertical="center"/>
      <protection locked="0"/>
    </xf>
    <xf numFmtId="165" fontId="6" fillId="2" borderId="26" xfId="0" applyNumberFormat="1" applyFont="1" applyFill="1" applyBorder="1" applyAlignment="1" applyProtection="1">
      <alignment vertical="center"/>
      <protection locked="0"/>
    </xf>
    <xf numFmtId="165" fontId="6" fillId="2" borderId="47" xfId="0" applyNumberFormat="1" applyFont="1" applyFill="1" applyBorder="1" applyAlignment="1" applyProtection="1">
      <alignment vertical="center"/>
      <protection locked="0"/>
    </xf>
    <xf numFmtId="165" fontId="6" fillId="2" borderId="81" xfId="0" applyNumberFormat="1" applyFont="1" applyFill="1" applyBorder="1" applyAlignment="1" applyProtection="1">
      <alignment vertical="center"/>
      <protection locked="0"/>
    </xf>
    <xf numFmtId="164" fontId="3" fillId="0" borderId="52" xfId="0" applyFont="1" applyFill="1" applyBorder="1" applyAlignment="1">
      <alignment horizontal="center" vertical="center" textRotation="90"/>
    </xf>
    <xf numFmtId="169" fontId="4" fillId="5" borderId="64" xfId="0" applyNumberFormat="1" applyFont="1" applyFill="1" applyBorder="1" applyAlignment="1">
      <alignment vertical="center"/>
    </xf>
    <xf numFmtId="165" fontId="6" fillId="5" borderId="47" xfId="0" applyNumberFormat="1" applyFont="1" applyFill="1" applyBorder="1" applyAlignment="1" applyProtection="1">
      <alignment vertical="center"/>
      <protection/>
    </xf>
    <xf numFmtId="172" fontId="3" fillId="5" borderId="50" xfId="0" applyNumberFormat="1" applyFont="1" applyFill="1" applyBorder="1" applyAlignment="1" applyProtection="1">
      <alignment vertical="center"/>
      <protection/>
    </xf>
    <xf numFmtId="165" fontId="3" fillId="5" borderId="26" xfId="0" applyNumberFormat="1" applyFont="1" applyFill="1" applyBorder="1" applyAlignment="1" applyProtection="1">
      <alignment vertical="center"/>
      <protection/>
    </xf>
    <xf numFmtId="172" fontId="3" fillId="5" borderId="30" xfId="0" applyNumberFormat="1" applyFont="1" applyFill="1" applyBorder="1" applyAlignment="1" applyProtection="1">
      <alignment vertical="center"/>
      <protection/>
    </xf>
    <xf numFmtId="165" fontId="6" fillId="5" borderId="81" xfId="0" applyNumberFormat="1" applyFont="1" applyFill="1" applyBorder="1" applyAlignment="1" applyProtection="1">
      <alignment vertical="center"/>
      <protection locked="0"/>
    </xf>
    <xf numFmtId="169" fontId="18" fillId="6" borderId="47" xfId="0" applyNumberFormat="1" applyFont="1" applyFill="1" applyBorder="1" applyAlignment="1">
      <alignment vertical="center"/>
    </xf>
    <xf numFmtId="165" fontId="3" fillId="6" borderId="47" xfId="0" applyNumberFormat="1" applyFont="1" applyFill="1" applyBorder="1" applyAlignment="1" applyProtection="1">
      <alignment vertical="center"/>
      <protection/>
    </xf>
    <xf numFmtId="165" fontId="3" fillId="6" borderId="51" xfId="0" applyNumberFormat="1" applyFont="1" applyFill="1" applyBorder="1" applyAlignment="1" applyProtection="1">
      <alignment vertical="center"/>
      <protection/>
    </xf>
    <xf numFmtId="165" fontId="3" fillId="6" borderId="81" xfId="0" applyNumberFormat="1" applyFont="1" applyFill="1" applyBorder="1" applyAlignment="1" applyProtection="1">
      <alignment vertical="center"/>
      <protection/>
    </xf>
    <xf numFmtId="169" fontId="3" fillId="0" borderId="75" xfId="0" applyNumberFormat="1" applyFont="1" applyFill="1" applyBorder="1" applyAlignment="1" applyProtection="1">
      <alignment vertical="center" wrapText="1"/>
      <protection/>
    </xf>
    <xf numFmtId="165" fontId="3" fillId="0" borderId="73" xfId="0" applyNumberFormat="1" applyFont="1" applyFill="1" applyBorder="1" applyAlignment="1" applyProtection="1">
      <alignment vertical="center"/>
      <protection/>
    </xf>
    <xf numFmtId="165" fontId="3" fillId="0" borderId="87" xfId="0" applyNumberFormat="1" applyFont="1" applyFill="1" applyBorder="1" applyAlignment="1" applyProtection="1">
      <alignment vertical="center"/>
      <protection/>
    </xf>
    <xf numFmtId="169" fontId="18" fillId="6" borderId="47" xfId="0" applyNumberFormat="1" applyFont="1" applyFill="1" applyBorder="1" applyAlignment="1">
      <alignment vertical="center" wrapText="1"/>
    </xf>
    <xf numFmtId="165" fontId="3" fillId="0" borderId="32" xfId="0" applyNumberFormat="1" applyFont="1" applyFill="1" applyBorder="1" applyAlignment="1" applyProtection="1">
      <alignment vertical="center"/>
      <protection/>
    </xf>
    <xf numFmtId="165" fontId="3" fillId="0" borderId="96" xfId="0" applyNumberFormat="1" applyFont="1" applyFill="1" applyBorder="1" applyAlignment="1" applyProtection="1">
      <alignment vertical="center"/>
      <protection/>
    </xf>
    <xf numFmtId="169" fontId="8" fillId="2" borderId="16" xfId="0" applyNumberFormat="1" applyFont="1" applyFill="1" applyBorder="1" applyAlignment="1" applyProtection="1">
      <alignment vertical="center"/>
      <protection/>
    </xf>
    <xf numFmtId="169" fontId="9" fillId="2" borderId="3" xfId="0" applyNumberFormat="1" applyFont="1" applyFill="1" applyBorder="1" applyAlignment="1" applyProtection="1">
      <alignment vertical="center"/>
      <protection locked="0"/>
    </xf>
    <xf numFmtId="165" fontId="6" fillId="2" borderId="16" xfId="0" applyNumberFormat="1" applyFont="1" applyFill="1" applyBorder="1" applyAlignment="1" applyProtection="1">
      <alignment vertical="center"/>
      <protection locked="0"/>
    </xf>
    <xf numFmtId="172" fontId="6" fillId="2" borderId="3" xfId="0" applyNumberFormat="1" applyFont="1" applyFill="1" applyBorder="1" applyAlignment="1" applyProtection="1">
      <alignment vertical="center"/>
      <protection/>
    </xf>
    <xf numFmtId="172" fontId="6" fillId="2" borderId="17" xfId="0" applyNumberFormat="1" applyFont="1" applyFill="1" applyBorder="1" applyAlignment="1" applyProtection="1">
      <alignment vertical="center"/>
      <protection/>
    </xf>
    <xf numFmtId="165" fontId="6" fillId="2" borderId="3" xfId="0" applyNumberFormat="1" applyFont="1" applyFill="1" applyBorder="1" applyAlignment="1" applyProtection="1">
      <alignment vertical="center"/>
      <protection locked="0"/>
    </xf>
    <xf numFmtId="164" fontId="3" fillId="0" borderId="74" xfId="0" applyFont="1" applyFill="1" applyBorder="1" applyAlignment="1">
      <alignment vertical="center"/>
    </xf>
    <xf numFmtId="169" fontId="7" fillId="0" borderId="59" xfId="0" applyNumberFormat="1" applyFont="1" applyFill="1" applyBorder="1" applyAlignment="1">
      <alignment vertical="center"/>
    </xf>
    <xf numFmtId="165" fontId="3" fillId="4" borderId="60" xfId="0" applyNumberFormat="1" applyFont="1" applyFill="1" applyBorder="1" applyAlignment="1">
      <alignment vertical="center"/>
    </xf>
    <xf numFmtId="172" fontId="3" fillId="4" borderId="59" xfId="0" applyNumberFormat="1" applyFont="1" applyFill="1" applyBorder="1" applyAlignment="1">
      <alignment vertical="center"/>
    </xf>
    <xf numFmtId="165" fontId="3" fillId="3" borderId="57" xfId="0" applyNumberFormat="1" applyFont="1" applyFill="1" applyBorder="1" applyAlignment="1">
      <alignment vertical="center"/>
    </xf>
    <xf numFmtId="172" fontId="3" fillId="4" borderId="60" xfId="0" applyNumberFormat="1" applyFont="1" applyFill="1" applyBorder="1" applyAlignment="1">
      <alignment vertical="center"/>
    </xf>
    <xf numFmtId="164" fontId="3" fillId="0" borderId="63" xfId="0" applyFont="1" applyBorder="1" applyAlignment="1">
      <alignment horizontal="center" vertical="center" textRotation="90"/>
    </xf>
    <xf numFmtId="169" fontId="3" fillId="0" borderId="47" xfId="0" applyNumberFormat="1" applyFont="1" applyBorder="1" applyAlignment="1" applyProtection="1">
      <alignment vertical="center" wrapText="1"/>
      <protection/>
    </xf>
    <xf numFmtId="165" fontId="3" fillId="6" borderId="130" xfId="0" applyNumberFormat="1" applyFont="1" applyFill="1" applyBorder="1" applyAlignment="1" applyProtection="1">
      <alignment vertical="center"/>
      <protection/>
    </xf>
    <xf numFmtId="165" fontId="3" fillId="6" borderId="50" xfId="0" applyNumberFormat="1" applyFont="1" applyFill="1" applyBorder="1" applyAlignment="1" applyProtection="1">
      <alignment vertical="center"/>
      <protection/>
    </xf>
    <xf numFmtId="164" fontId="7" fillId="0" borderId="73" xfId="0" applyFont="1" applyFill="1" applyBorder="1" applyAlignment="1">
      <alignment vertical="center" wrapText="1"/>
    </xf>
    <xf numFmtId="165" fontId="3" fillId="0" borderId="118" xfId="0" applyNumberFormat="1" applyFont="1" applyFill="1" applyBorder="1" applyAlignment="1" applyProtection="1">
      <alignment vertical="center"/>
      <protection/>
    </xf>
    <xf numFmtId="164" fontId="7" fillId="0" borderId="38" xfId="0" applyFont="1" applyFill="1" applyBorder="1" applyAlignment="1">
      <alignment vertical="center" wrapText="1"/>
    </xf>
    <xf numFmtId="165" fontId="3" fillId="0" borderId="115" xfId="0" applyNumberFormat="1" applyFont="1" applyFill="1" applyBorder="1" applyAlignment="1" applyProtection="1">
      <alignment vertical="center"/>
      <protection/>
    </xf>
    <xf numFmtId="164" fontId="7" fillId="0" borderId="115" xfId="0" applyFont="1" applyFill="1" applyBorder="1" applyAlignment="1">
      <alignment vertical="center" wrapText="1"/>
    </xf>
    <xf numFmtId="164" fontId="7" fillId="0" borderId="118" xfId="0" applyFont="1" applyFill="1" applyBorder="1" applyAlignment="1">
      <alignment vertical="center" wrapText="1"/>
    </xf>
    <xf numFmtId="164" fontId="7" fillId="0" borderId="42" xfId="0" applyFont="1" applyFill="1" applyBorder="1" applyAlignment="1">
      <alignment vertical="center" wrapText="1"/>
    </xf>
    <xf numFmtId="165" fontId="3" fillId="0" borderId="77" xfId="0" applyNumberFormat="1" applyFont="1" applyFill="1" applyBorder="1" applyAlignment="1" applyProtection="1">
      <alignment vertical="center"/>
      <protection/>
    </xf>
    <xf numFmtId="169" fontId="7" fillId="6" borderId="59" xfId="0" applyNumberFormat="1" applyFont="1" applyFill="1" applyBorder="1" applyAlignment="1" applyProtection="1">
      <alignment vertical="center"/>
      <protection/>
    </xf>
    <xf numFmtId="165" fontId="3" fillId="6" borderId="118" xfId="0" applyNumberFormat="1" applyFont="1" applyFill="1" applyBorder="1" applyAlignment="1" applyProtection="1">
      <alignment vertical="center"/>
      <protection/>
    </xf>
    <xf numFmtId="169" fontId="7" fillId="0" borderId="90" xfId="0" applyNumberFormat="1" applyFont="1" applyFill="1" applyBorder="1" applyAlignment="1" applyProtection="1">
      <alignment vertical="center"/>
      <protection/>
    </xf>
    <xf numFmtId="165" fontId="3" fillId="0" borderId="116" xfId="0" applyNumberFormat="1" applyFont="1" applyFill="1" applyBorder="1" applyAlignment="1" applyProtection="1">
      <alignment vertical="center"/>
      <protection/>
    </xf>
    <xf numFmtId="169" fontId="8" fillId="2" borderId="16" xfId="0" applyNumberFormat="1" applyFont="1" applyFill="1" applyBorder="1" applyAlignment="1" applyProtection="1">
      <alignment horizontal="left" vertical="center"/>
      <protection/>
    </xf>
    <xf numFmtId="165" fontId="6" fillId="2" borderId="16" xfId="0" applyNumberFormat="1" applyFont="1" applyFill="1" applyBorder="1" applyAlignment="1" applyProtection="1">
      <alignment vertical="center"/>
      <protection/>
    </xf>
    <xf numFmtId="169" fontId="3" fillId="0" borderId="52" xfId="0" applyNumberFormat="1" applyFont="1" applyFill="1" applyBorder="1" applyAlignment="1" applyProtection="1">
      <alignment horizontal="center" vertical="center" textRotation="90" wrapText="1"/>
      <protection/>
    </xf>
    <xf numFmtId="169" fontId="23" fillId="6" borderId="64" xfId="0" applyNumberFormat="1" applyFont="1" applyFill="1" applyBorder="1" applyAlignment="1" applyProtection="1">
      <alignment vertical="center"/>
      <protection/>
    </xf>
    <xf numFmtId="169" fontId="9" fillId="6" borderId="8" xfId="0" applyNumberFormat="1" applyFont="1" applyFill="1" applyBorder="1" applyAlignment="1" applyProtection="1">
      <alignment vertical="center"/>
      <protection locked="0"/>
    </xf>
    <xf numFmtId="165" fontId="6" fillId="6" borderId="83" xfId="0" applyNumberFormat="1" applyFont="1" applyFill="1" applyBorder="1" applyAlignment="1" applyProtection="1">
      <alignment vertical="center"/>
      <protection locked="0"/>
    </xf>
    <xf numFmtId="165" fontId="6" fillId="6" borderId="7" xfId="0" applyNumberFormat="1" applyFont="1" applyFill="1" applyBorder="1" applyAlignment="1" applyProtection="1">
      <alignment vertical="center"/>
      <protection/>
    </xf>
    <xf numFmtId="172" fontId="3" fillId="6" borderId="8" xfId="0" applyNumberFormat="1" applyFont="1" applyFill="1" applyBorder="1" applyAlignment="1" applyProtection="1">
      <alignment vertical="center"/>
      <protection/>
    </xf>
    <xf numFmtId="165" fontId="3" fillId="3" borderId="83" xfId="0" applyNumberFormat="1" applyFont="1" applyFill="1" applyBorder="1" applyAlignment="1" applyProtection="1">
      <alignment vertical="center"/>
      <protection/>
    </xf>
    <xf numFmtId="172" fontId="3" fillId="6" borderId="7" xfId="0" applyNumberFormat="1" applyFont="1" applyFill="1" applyBorder="1" applyAlignment="1" applyProtection="1">
      <alignment vertical="center"/>
      <protection/>
    </xf>
    <xf numFmtId="165" fontId="6" fillId="6" borderId="8" xfId="0" applyNumberFormat="1" applyFont="1" applyFill="1" applyBorder="1" applyAlignment="1" applyProtection="1">
      <alignment vertical="center"/>
      <protection locked="0"/>
    </xf>
    <xf numFmtId="169" fontId="3" fillId="0" borderId="38" xfId="0" applyNumberFormat="1" applyFont="1" applyFill="1" applyBorder="1" applyAlignment="1" applyProtection="1">
      <alignment vertical="center"/>
      <protection/>
    </xf>
    <xf numFmtId="169" fontId="7" fillId="0" borderId="35" xfId="0" applyNumberFormat="1" applyFont="1" applyFill="1" applyBorder="1" applyAlignment="1" applyProtection="1">
      <alignment vertical="center"/>
      <protection locked="0"/>
    </xf>
    <xf numFmtId="165" fontId="3" fillId="0" borderId="39" xfId="0" applyNumberFormat="1" applyFont="1" applyFill="1" applyBorder="1" applyAlignment="1" applyProtection="1">
      <alignment vertical="center"/>
      <protection locked="0"/>
    </xf>
    <xf numFmtId="172" fontId="3" fillId="0" borderId="38" xfId="0" applyNumberFormat="1" applyFont="1" applyFill="1" applyBorder="1" applyAlignment="1" applyProtection="1">
      <alignment vertical="center"/>
      <protection/>
    </xf>
    <xf numFmtId="169" fontId="23" fillId="6" borderId="32" xfId="0" applyNumberFormat="1" applyFont="1" applyFill="1" applyBorder="1" applyAlignment="1" applyProtection="1">
      <alignment vertical="center"/>
      <protection/>
    </xf>
    <xf numFmtId="165" fontId="6" fillId="6" borderId="64" xfId="0" applyNumberFormat="1" applyFont="1" applyFill="1" applyBorder="1" applyAlignment="1" applyProtection="1">
      <alignment vertical="center"/>
      <protection/>
    </xf>
    <xf numFmtId="172" fontId="3" fillId="6" borderId="66" xfId="0" applyNumberFormat="1" applyFont="1" applyFill="1" applyBorder="1" applyAlignment="1" applyProtection="1">
      <alignment vertical="center"/>
      <protection/>
    </xf>
    <xf numFmtId="172" fontId="3" fillId="6" borderId="37" xfId="0" applyNumberFormat="1" applyFont="1" applyFill="1" applyBorder="1" applyAlignment="1" applyProtection="1">
      <alignment vertical="center"/>
      <protection/>
    </xf>
    <xf numFmtId="165" fontId="6" fillId="6" borderId="66" xfId="0" applyNumberFormat="1" applyFont="1" applyFill="1" applyBorder="1" applyAlignment="1" applyProtection="1">
      <alignment vertical="center"/>
      <protection locked="0"/>
    </xf>
    <xf numFmtId="169" fontId="3" fillId="0" borderId="114" xfId="0" applyNumberFormat="1" applyFont="1" applyFill="1" applyBorder="1" applyAlignment="1" applyProtection="1">
      <alignment vertical="center"/>
      <protection/>
    </xf>
    <xf numFmtId="169" fontId="7" fillId="0" borderId="38" xfId="0" applyNumberFormat="1" applyFont="1" applyBorder="1" applyAlignment="1" applyProtection="1">
      <alignment vertical="center" wrapText="1"/>
      <protection/>
    </xf>
    <xf numFmtId="169" fontId="10" fillId="0" borderId="116" xfId="0" applyNumberFormat="1" applyFont="1" applyFill="1" applyBorder="1" applyAlignment="1">
      <alignment vertical="center" wrapText="1"/>
    </xf>
    <xf numFmtId="169" fontId="7" fillId="0" borderId="45" xfId="0" applyNumberFormat="1" applyFont="1" applyFill="1" applyBorder="1" applyAlignment="1" applyProtection="1">
      <alignment vertical="center"/>
      <protection locked="0"/>
    </xf>
    <xf numFmtId="172" fontId="3" fillId="0" borderId="114" xfId="0" applyNumberFormat="1" applyFont="1" applyFill="1" applyBorder="1" applyAlignment="1" applyProtection="1">
      <alignment vertical="center"/>
      <protection/>
    </xf>
    <xf numFmtId="165" fontId="3" fillId="0" borderId="45" xfId="0" applyNumberFormat="1" applyFont="1" applyFill="1" applyBorder="1" applyAlignment="1" applyProtection="1">
      <alignment vertical="center"/>
      <protection locked="0"/>
    </xf>
    <xf numFmtId="169" fontId="3" fillId="6" borderId="47" xfId="0" applyNumberFormat="1" applyFont="1" applyFill="1" applyBorder="1" applyAlignment="1">
      <alignment vertical="center" wrapText="1"/>
    </xf>
    <xf numFmtId="169" fontId="3" fillId="0" borderId="32" xfId="0" applyNumberFormat="1" applyFont="1" applyFill="1" applyBorder="1" applyAlignment="1">
      <alignment vertical="center" wrapText="1"/>
    </xf>
    <xf numFmtId="169" fontId="7" fillId="0" borderId="66" xfId="0" applyNumberFormat="1" applyFont="1" applyFill="1" applyBorder="1" applyAlignment="1" applyProtection="1">
      <alignment vertical="center"/>
      <protection locked="0"/>
    </xf>
    <xf numFmtId="165" fontId="3" fillId="4" borderId="33" xfId="0" applyNumberFormat="1" applyFont="1" applyFill="1" applyBorder="1" applyAlignment="1" applyProtection="1">
      <alignment vertical="center"/>
      <protection locked="0"/>
    </xf>
    <xf numFmtId="172" fontId="3" fillId="4" borderId="32" xfId="0" applyNumberFormat="1" applyFont="1" applyFill="1" applyBorder="1" applyAlignment="1" applyProtection="1">
      <alignment vertical="center"/>
      <protection/>
    </xf>
    <xf numFmtId="165" fontId="3" fillId="4" borderId="66" xfId="0" applyNumberFormat="1" applyFont="1" applyFill="1" applyBorder="1" applyAlignment="1" applyProtection="1">
      <alignment vertical="center"/>
      <protection locked="0"/>
    </xf>
    <xf numFmtId="169" fontId="3" fillId="0" borderId="42" xfId="0" applyNumberFormat="1" applyFont="1" applyFill="1" applyBorder="1" applyAlignment="1">
      <alignment vertical="center" wrapText="1"/>
    </xf>
    <xf numFmtId="165" fontId="3" fillId="4" borderId="43" xfId="0" applyNumberFormat="1" applyFont="1" applyFill="1" applyBorder="1" applyAlignment="1" applyProtection="1">
      <alignment vertical="center"/>
      <protection locked="0"/>
    </xf>
    <xf numFmtId="172" fontId="3" fillId="4" borderId="42" xfId="0" applyNumberFormat="1" applyFont="1" applyFill="1" applyBorder="1" applyAlignment="1" applyProtection="1">
      <alignment vertical="center"/>
      <protection/>
    </xf>
    <xf numFmtId="165" fontId="3" fillId="4" borderId="79" xfId="0" applyNumberFormat="1" applyFont="1" applyFill="1" applyBorder="1" applyAlignment="1" applyProtection="1">
      <alignment vertical="center"/>
      <protection locked="0"/>
    </xf>
    <xf numFmtId="164" fontId="0" fillId="0" borderId="63" xfId="0" applyBorder="1" applyAlignment="1">
      <alignment horizontal="center" vertical="center" textRotation="90" wrapText="1"/>
    </xf>
    <xf numFmtId="169" fontId="7" fillId="2" borderId="50" xfId="0" applyNumberFormat="1" applyFont="1" applyFill="1" applyBorder="1" applyAlignment="1" applyProtection="1">
      <alignment vertical="center"/>
      <protection/>
    </xf>
    <xf numFmtId="165" fontId="3" fillId="2" borderId="26" xfId="0" applyNumberFormat="1" applyFont="1" applyFill="1" applyBorder="1" applyAlignment="1" applyProtection="1">
      <alignment vertical="center"/>
      <protection/>
    </xf>
    <xf numFmtId="165" fontId="3" fillId="2" borderId="30" xfId="0" applyNumberFormat="1" applyFont="1" applyFill="1" applyBorder="1" applyAlignment="1" applyProtection="1">
      <alignment vertical="center"/>
      <protection/>
    </xf>
    <xf numFmtId="172" fontId="3" fillId="2" borderId="50" xfId="0" applyNumberFormat="1" applyFont="1" applyFill="1" applyBorder="1" applyAlignment="1" applyProtection="1">
      <alignment vertical="center"/>
      <protection/>
    </xf>
    <xf numFmtId="172" fontId="3" fillId="2" borderId="30" xfId="0" applyNumberFormat="1" applyFont="1" applyFill="1" applyBorder="1" applyAlignment="1" applyProtection="1">
      <alignment vertical="center"/>
      <protection/>
    </xf>
    <xf numFmtId="165" fontId="3" fillId="2" borderId="50" xfId="0" applyNumberFormat="1" applyFont="1" applyFill="1" applyBorder="1" applyAlignment="1" applyProtection="1">
      <alignment vertical="center"/>
      <protection locked="0"/>
    </xf>
    <xf numFmtId="165" fontId="19" fillId="0" borderId="62" xfId="0" applyNumberFormat="1" applyFont="1" applyFill="1" applyBorder="1" applyAlignment="1" applyProtection="1">
      <alignment vertical="center"/>
      <protection/>
    </xf>
    <xf numFmtId="169" fontId="6" fillId="2" borderId="16" xfId="0" applyNumberFormat="1" applyFont="1" applyFill="1" applyBorder="1" applyAlignment="1" applyProtection="1">
      <alignment vertical="center"/>
      <protection/>
    </xf>
    <xf numFmtId="164" fontId="3" fillId="0" borderId="101" xfId="0" applyFont="1" applyFill="1" applyBorder="1" applyAlignment="1">
      <alignment horizontal="center" vertical="center" textRotation="90"/>
    </xf>
    <xf numFmtId="169" fontId="3" fillId="0" borderId="47" xfId="0" applyNumberFormat="1" applyFont="1" applyFill="1" applyBorder="1" applyAlignment="1" applyProtection="1">
      <alignment vertical="center"/>
      <protection/>
    </xf>
    <xf numFmtId="169" fontId="7" fillId="0" borderId="73" xfId="0" applyNumberFormat="1" applyFont="1" applyFill="1" applyBorder="1" applyAlignment="1">
      <alignment vertical="center" wrapText="1"/>
    </xf>
    <xf numFmtId="165" fontId="3" fillId="6" borderId="73" xfId="0" applyNumberFormat="1" applyFont="1" applyFill="1" applyBorder="1" applyAlignment="1" applyProtection="1">
      <alignment vertical="center"/>
      <protection/>
    </xf>
    <xf numFmtId="169" fontId="3" fillId="0" borderId="38" xfId="0" applyNumberFormat="1" applyFont="1" applyFill="1" applyBorder="1" applyAlignment="1">
      <alignment vertical="center" wrapText="1"/>
    </xf>
    <xf numFmtId="169" fontId="3" fillId="0" borderId="71" xfId="0" applyNumberFormat="1" applyFont="1" applyFill="1" applyBorder="1" applyAlignment="1">
      <alignment vertical="center" wrapText="1"/>
    </xf>
    <xf numFmtId="169" fontId="7" fillId="0" borderId="90" xfId="0" applyNumberFormat="1" applyFont="1" applyFill="1" applyBorder="1" applyAlignment="1" applyProtection="1">
      <alignment vertical="center"/>
      <protection locked="0"/>
    </xf>
    <xf numFmtId="165" fontId="19" fillId="0" borderId="98" xfId="0" applyNumberFormat="1" applyFont="1" applyFill="1" applyBorder="1" applyAlignment="1" applyProtection="1">
      <alignment vertical="center"/>
      <protection locked="0"/>
    </xf>
    <xf numFmtId="165" fontId="3" fillId="0" borderId="89" xfId="0" applyNumberFormat="1" applyFont="1" applyFill="1" applyBorder="1" applyAlignment="1" applyProtection="1">
      <alignment vertical="center"/>
      <protection/>
    </xf>
    <xf numFmtId="172" fontId="3" fillId="0" borderId="71" xfId="0" applyNumberFormat="1" applyFont="1" applyFill="1" applyBorder="1" applyAlignment="1" applyProtection="1">
      <alignment vertical="center"/>
      <protection/>
    </xf>
    <xf numFmtId="165" fontId="3" fillId="3" borderId="98" xfId="0" applyNumberFormat="1" applyFont="1" applyFill="1" applyBorder="1" applyAlignment="1" applyProtection="1">
      <alignment vertical="center"/>
      <protection/>
    </xf>
    <xf numFmtId="172" fontId="3" fillId="0" borderId="89" xfId="0" applyNumberFormat="1" applyFont="1" applyFill="1" applyBorder="1" applyAlignment="1" applyProtection="1">
      <alignment vertical="center"/>
      <protection/>
    </xf>
    <xf numFmtId="165" fontId="3" fillId="0" borderId="90" xfId="0" applyNumberFormat="1" applyFont="1" applyFill="1" applyBorder="1" applyAlignment="1" applyProtection="1">
      <alignment vertical="center"/>
      <protection locked="0"/>
    </xf>
    <xf numFmtId="164" fontId="3" fillId="0" borderId="125" xfId="0" applyFont="1" applyFill="1" applyBorder="1" applyAlignment="1">
      <alignment horizontal="center" vertical="center" textRotation="90"/>
    </xf>
    <xf numFmtId="169" fontId="3" fillId="0" borderId="125" xfId="0" applyNumberFormat="1" applyFont="1" applyFill="1" applyBorder="1" applyAlignment="1">
      <alignment vertical="center" wrapText="1"/>
    </xf>
    <xf numFmtId="169" fontId="7" fillId="0" borderId="125" xfId="0" applyNumberFormat="1" applyFont="1" applyFill="1" applyBorder="1" applyAlignment="1" applyProtection="1">
      <alignment vertical="center"/>
      <protection locked="0"/>
    </xf>
    <xf numFmtId="165" fontId="3" fillId="0" borderId="125" xfId="0" applyNumberFormat="1" applyFont="1" applyFill="1" applyBorder="1" applyAlignment="1" applyProtection="1">
      <alignment vertical="center"/>
      <protection locked="0"/>
    </xf>
    <xf numFmtId="164" fontId="3" fillId="0" borderId="118" xfId="0" applyFont="1" applyFill="1" applyBorder="1" applyAlignment="1">
      <alignment horizontal="center" vertical="center"/>
    </xf>
    <xf numFmtId="169" fontId="7" fillId="0" borderId="118" xfId="0" applyNumberFormat="1" applyFont="1" applyFill="1" applyBorder="1" applyAlignment="1" applyProtection="1">
      <alignment vertical="center"/>
      <protection locked="0"/>
    </xf>
    <xf numFmtId="165" fontId="3" fillId="0" borderId="118" xfId="0" applyNumberFormat="1" applyFont="1" applyFill="1" applyBorder="1" applyAlignment="1" applyProtection="1">
      <alignment vertical="center"/>
      <protection locked="0"/>
    </xf>
    <xf numFmtId="172" fontId="3" fillId="0" borderId="118" xfId="0" applyNumberFormat="1" applyFont="1" applyFill="1" applyBorder="1" applyAlignment="1" applyProtection="1">
      <alignment vertical="center"/>
      <protection/>
    </xf>
    <xf numFmtId="169" fontId="8" fillId="2" borderId="88" xfId="0" applyNumberFormat="1" applyFont="1" applyFill="1" applyBorder="1" applyAlignment="1" applyProtection="1">
      <alignment vertical="center"/>
      <protection/>
    </xf>
    <xf numFmtId="165" fontId="6" fillId="2" borderId="89" xfId="0" applyNumberFormat="1" applyFont="1" applyFill="1" applyBorder="1" applyAlignment="1" applyProtection="1">
      <alignment vertical="center"/>
      <protection/>
    </xf>
    <xf numFmtId="169" fontId="3" fillId="3" borderId="0" xfId="0" applyNumberFormat="1" applyFont="1" applyFill="1" applyBorder="1" applyAlignment="1" applyProtection="1">
      <alignment/>
      <protection/>
    </xf>
    <xf numFmtId="167" fontId="3" fillId="3" borderId="11" xfId="0" applyNumberFormat="1" applyFont="1" applyFill="1" applyBorder="1" applyAlignment="1" applyProtection="1">
      <alignment vertical="center"/>
      <protection/>
    </xf>
    <xf numFmtId="172" fontId="3" fillId="3" borderId="12" xfId="0" applyNumberFormat="1" applyFont="1" applyFill="1" applyBorder="1" applyAlignment="1" applyProtection="1">
      <alignment vertical="center"/>
      <protection/>
    </xf>
    <xf numFmtId="172" fontId="3" fillId="3" borderId="11" xfId="0" applyNumberFormat="1" applyFont="1" applyFill="1" applyBorder="1" applyAlignment="1" applyProtection="1">
      <alignment vertical="center"/>
      <protection/>
    </xf>
    <xf numFmtId="169" fontId="3" fillId="2" borderId="113" xfId="0" applyNumberFormat="1" applyFont="1" applyFill="1" applyBorder="1" applyAlignment="1" applyProtection="1">
      <alignment horizontal="center" vertical="center"/>
      <protection/>
    </xf>
    <xf numFmtId="169" fontId="3" fillId="2" borderId="64" xfId="0" applyNumberFormat="1" applyFont="1" applyFill="1" applyBorder="1" applyAlignment="1" applyProtection="1">
      <alignment vertical="center"/>
      <protection/>
    </xf>
    <xf numFmtId="169" fontId="7" fillId="2" borderId="66" xfId="0" applyNumberFormat="1" applyFont="1" applyFill="1" applyBorder="1" applyAlignment="1" applyProtection="1">
      <alignment vertical="center"/>
      <protection/>
    </xf>
    <xf numFmtId="169" fontId="3" fillId="0" borderId="80" xfId="0" applyNumberFormat="1" applyFont="1" applyFill="1" applyBorder="1" applyAlignment="1">
      <alignment horizontal="center" vertical="center" textRotation="90" wrapText="1"/>
    </xf>
    <xf numFmtId="164" fontId="3" fillId="0" borderId="38" xfId="0" applyFont="1" applyFill="1" applyBorder="1" applyAlignment="1">
      <alignment vertical="center"/>
    </xf>
    <xf numFmtId="169" fontId="7" fillId="4" borderId="59" xfId="0" applyNumberFormat="1" applyFont="1" applyFill="1" applyBorder="1" applyAlignment="1">
      <alignment vertical="center"/>
    </xf>
    <xf numFmtId="164" fontId="3" fillId="0" borderId="25" xfId="0" applyFont="1" applyFill="1" applyBorder="1" applyAlignment="1">
      <alignment vertical="center"/>
    </xf>
    <xf numFmtId="169" fontId="7" fillId="4" borderId="12" xfId="0" applyNumberFormat="1" applyFont="1" applyFill="1" applyBorder="1" applyAlignment="1">
      <alignment vertical="center"/>
    </xf>
    <xf numFmtId="165" fontId="3" fillId="4" borderId="62" xfId="0" applyNumberFormat="1" applyFont="1" applyFill="1" applyBorder="1" applyAlignment="1">
      <alignment vertical="center"/>
    </xf>
    <xf numFmtId="165" fontId="3" fillId="4" borderId="11" xfId="0" applyNumberFormat="1" applyFont="1" applyFill="1" applyBorder="1" applyAlignment="1">
      <alignment vertical="center"/>
    </xf>
    <xf numFmtId="172" fontId="3" fillId="4" borderId="12" xfId="0" applyNumberFormat="1" applyFont="1" applyFill="1" applyBorder="1" applyAlignment="1">
      <alignment vertical="center"/>
    </xf>
    <xf numFmtId="172" fontId="3" fillId="4" borderId="11" xfId="0" applyNumberFormat="1" applyFont="1" applyFill="1" applyBorder="1" applyAlignment="1">
      <alignment vertical="center"/>
    </xf>
    <xf numFmtId="165" fontId="3" fillId="4" borderId="12" xfId="0" applyNumberFormat="1" applyFont="1" applyFill="1" applyBorder="1" applyAlignment="1">
      <alignment vertical="center"/>
    </xf>
    <xf numFmtId="169" fontId="3" fillId="2" borderId="116" xfId="0" applyNumberFormat="1" applyFont="1" applyFill="1" applyBorder="1" applyAlignment="1" applyProtection="1">
      <alignment vertical="center"/>
      <protection/>
    </xf>
    <xf numFmtId="169" fontId="7" fillId="4" borderId="35" xfId="0" applyNumberFormat="1" applyFont="1" applyFill="1" applyBorder="1" applyAlignment="1">
      <alignment vertical="center"/>
    </xf>
    <xf numFmtId="165" fontId="3" fillId="4" borderId="39" xfId="0" applyNumberFormat="1" applyFont="1" applyFill="1" applyBorder="1" applyAlignment="1">
      <alignment vertical="center"/>
    </xf>
    <xf numFmtId="172" fontId="3" fillId="4" borderId="35" xfId="0" applyNumberFormat="1" applyFont="1" applyFill="1" applyBorder="1" applyAlignment="1">
      <alignment vertical="center"/>
    </xf>
    <xf numFmtId="165" fontId="3" fillId="3" borderId="39" xfId="0" applyNumberFormat="1" applyFont="1" applyFill="1" applyBorder="1" applyAlignment="1">
      <alignment vertical="center"/>
    </xf>
    <xf numFmtId="172" fontId="3" fillId="4" borderId="41" xfId="0" applyNumberFormat="1" applyFont="1" applyFill="1" applyBorder="1" applyAlignment="1">
      <alignment vertical="center"/>
    </xf>
    <xf numFmtId="169" fontId="3" fillId="2" borderId="68" xfId="0" applyNumberFormat="1" applyFont="1" applyFill="1" applyBorder="1" applyAlignment="1" applyProtection="1">
      <alignment horizontal="center" vertical="center"/>
      <protection/>
    </xf>
    <xf numFmtId="169" fontId="7" fillId="4" borderId="79" xfId="0" applyNumberFormat="1" applyFont="1" applyFill="1" applyBorder="1" applyAlignment="1">
      <alignment vertical="center"/>
    </xf>
    <xf numFmtId="165" fontId="3" fillId="4" borderId="43" xfId="0" applyNumberFormat="1" applyFont="1" applyFill="1" applyBorder="1" applyAlignment="1">
      <alignment vertical="center"/>
    </xf>
    <xf numFmtId="165" fontId="3" fillId="4" borderId="78" xfId="0" applyNumberFormat="1" applyFont="1" applyFill="1" applyBorder="1" applyAlignment="1">
      <alignment vertical="center"/>
    </xf>
    <xf numFmtId="172" fontId="3" fillId="4" borderId="79" xfId="0" applyNumberFormat="1" applyFont="1" applyFill="1" applyBorder="1" applyAlignment="1">
      <alignment vertical="center"/>
    </xf>
    <xf numFmtId="165" fontId="3" fillId="3" borderId="43" xfId="0" applyNumberFormat="1" applyFont="1" applyFill="1" applyBorder="1" applyAlignment="1">
      <alignment vertical="center"/>
    </xf>
    <xf numFmtId="172" fontId="3" fillId="4" borderId="78" xfId="0" applyNumberFormat="1" applyFont="1" applyFill="1" applyBorder="1" applyAlignment="1">
      <alignment vertical="center"/>
    </xf>
    <xf numFmtId="165" fontId="3" fillId="4" borderId="79" xfId="0" applyNumberFormat="1" applyFont="1" applyFill="1" applyBorder="1" applyAlignment="1">
      <alignment vertical="center"/>
    </xf>
    <xf numFmtId="169" fontId="3" fillId="0" borderId="29" xfId="0" applyNumberFormat="1" applyFont="1" applyFill="1" applyBorder="1" applyAlignment="1">
      <alignment horizontal="center" vertical="center" textRotation="90" wrapText="1"/>
    </xf>
    <xf numFmtId="164" fontId="3" fillId="0" borderId="112" xfId="0" applyFont="1" applyFill="1" applyBorder="1" applyAlignment="1">
      <alignment vertical="center"/>
    </xf>
    <xf numFmtId="169" fontId="7" fillId="0" borderId="28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64" fontId="6" fillId="5" borderId="51" xfId="0" applyFont="1" applyFill="1" applyBorder="1" applyAlignment="1">
      <alignment horizontal="left" vertical="center" wrapText="1"/>
    </xf>
    <xf numFmtId="169" fontId="9" fillId="5" borderId="50" xfId="0" applyNumberFormat="1" applyFont="1" applyFill="1" applyBorder="1" applyAlignment="1">
      <alignment vertical="center"/>
    </xf>
    <xf numFmtId="165" fontId="6" fillId="5" borderId="30" xfId="0" applyNumberFormat="1" applyFont="1" applyFill="1" applyBorder="1" applyAlignment="1">
      <alignment vertical="center"/>
    </xf>
    <xf numFmtId="172" fontId="3" fillId="5" borderId="50" xfId="0" applyNumberFormat="1" applyFont="1" applyFill="1" applyBorder="1" applyAlignment="1">
      <alignment vertical="center"/>
    </xf>
    <xf numFmtId="172" fontId="3" fillId="5" borderId="30" xfId="0" applyNumberFormat="1" applyFont="1" applyFill="1" applyBorder="1" applyAlignment="1">
      <alignment vertical="center"/>
    </xf>
    <xf numFmtId="164" fontId="7" fillId="0" borderId="119" xfId="0" applyFont="1" applyFill="1" applyBorder="1" applyAlignment="1">
      <alignment vertical="center" wrapText="1"/>
    </xf>
    <xf numFmtId="169" fontId="7" fillId="0" borderId="50" xfId="0" applyNumberFormat="1" applyFont="1" applyFill="1" applyBorder="1" applyAlignment="1">
      <alignment vertical="center"/>
    </xf>
    <xf numFmtId="172" fontId="3" fillId="6" borderId="59" xfId="0" applyNumberFormat="1" applyFont="1" applyFill="1" applyBorder="1" applyAlignment="1">
      <alignment vertical="center"/>
    </xf>
    <xf numFmtId="172" fontId="3" fillId="6" borderId="60" xfId="0" applyNumberFormat="1" applyFont="1" applyFill="1" applyBorder="1" applyAlignment="1">
      <alignment vertical="center"/>
    </xf>
    <xf numFmtId="164" fontId="7" fillId="0" borderId="80" xfId="0" applyFont="1" applyFill="1" applyBorder="1" applyAlignment="1">
      <alignment vertical="center" wrapText="1"/>
    </xf>
    <xf numFmtId="172" fontId="3" fillId="6" borderId="45" xfId="0" applyNumberFormat="1" applyFont="1" applyFill="1" applyBorder="1" applyAlignment="1">
      <alignment vertical="center"/>
    </xf>
    <xf numFmtId="172" fontId="3" fillId="6" borderId="69" xfId="0" applyNumberFormat="1" applyFont="1" applyFill="1" applyBorder="1" applyAlignment="1">
      <alignment vertical="center"/>
    </xf>
    <xf numFmtId="164" fontId="6" fillId="3" borderId="31" xfId="0" applyFont="1" applyFill="1" applyBorder="1" applyAlignment="1">
      <alignment horizontal="left" vertical="center" wrapText="1"/>
    </xf>
    <xf numFmtId="169" fontId="9" fillId="3" borderId="50" xfId="0" applyNumberFormat="1" applyFont="1" applyFill="1" applyBorder="1" applyAlignment="1">
      <alignment vertical="center"/>
    </xf>
    <xf numFmtId="165" fontId="6" fillId="3" borderId="30" xfId="0" applyNumberFormat="1" applyFont="1" applyFill="1" applyBorder="1" applyAlignment="1">
      <alignment vertical="center"/>
    </xf>
    <xf numFmtId="172" fontId="3" fillId="3" borderId="50" xfId="0" applyNumberFormat="1" applyFont="1" applyFill="1" applyBorder="1" applyAlignment="1">
      <alignment vertical="center"/>
    </xf>
    <xf numFmtId="172" fontId="3" fillId="3" borderId="30" xfId="0" applyNumberFormat="1" applyFont="1" applyFill="1" applyBorder="1" applyAlignment="1">
      <alignment vertical="center"/>
    </xf>
    <xf numFmtId="164" fontId="7" fillId="0" borderId="65" xfId="0" applyFont="1" applyFill="1" applyBorder="1" applyAlignment="1">
      <alignment vertical="center" wrapText="1"/>
    </xf>
    <xf numFmtId="165" fontId="3" fillId="3" borderId="60" xfId="0" applyNumberFormat="1" applyFont="1" applyFill="1" applyBorder="1" applyAlignment="1">
      <alignment vertical="center"/>
    </xf>
    <xf numFmtId="172" fontId="3" fillId="3" borderId="59" xfId="0" applyNumberFormat="1" applyFont="1" applyFill="1" applyBorder="1" applyAlignment="1">
      <alignment vertical="center"/>
    </xf>
    <xf numFmtId="172" fontId="3" fillId="3" borderId="60" xfId="0" applyNumberFormat="1" applyFont="1" applyFill="1" applyBorder="1" applyAlignment="1">
      <alignment vertical="center"/>
    </xf>
    <xf numFmtId="165" fontId="3" fillId="3" borderId="59" xfId="0" applyNumberFormat="1" applyFont="1" applyFill="1" applyBorder="1" applyAlignment="1">
      <alignment vertical="center"/>
    </xf>
    <xf numFmtId="164" fontId="7" fillId="0" borderId="61" xfId="0" applyFont="1" applyFill="1" applyBorder="1" applyAlignment="1">
      <alignment vertical="center" wrapText="1"/>
    </xf>
    <xf numFmtId="169" fontId="7" fillId="0" borderId="12" xfId="0" applyNumberFormat="1" applyFont="1" applyFill="1" applyBorder="1" applyAlignment="1">
      <alignment vertical="center"/>
    </xf>
    <xf numFmtId="165" fontId="3" fillId="3" borderId="11" xfId="0" applyNumberFormat="1" applyFont="1" applyFill="1" applyBorder="1" applyAlignment="1">
      <alignment vertical="center"/>
    </xf>
    <xf numFmtId="172" fontId="3" fillId="3" borderId="12" xfId="0" applyNumberFormat="1" applyFont="1" applyFill="1" applyBorder="1" applyAlignment="1">
      <alignment vertical="center"/>
    </xf>
    <xf numFmtId="172" fontId="3" fillId="3" borderId="11" xfId="0" applyNumberFormat="1" applyFont="1" applyFill="1" applyBorder="1" applyAlignment="1">
      <alignment vertical="center"/>
    </xf>
    <xf numFmtId="165" fontId="3" fillId="3" borderId="12" xfId="0" applyNumberFormat="1" applyFont="1" applyFill="1" applyBorder="1" applyAlignment="1">
      <alignment vertical="center"/>
    </xf>
    <xf numFmtId="169" fontId="3" fillId="0" borderId="103" xfId="0" applyNumberFormat="1" applyFont="1" applyBorder="1" applyAlignment="1">
      <alignment horizontal="center" vertical="center" textRotation="90"/>
    </xf>
    <xf numFmtId="164" fontId="3" fillId="6" borderId="32" xfId="0" applyFont="1" applyFill="1" applyBorder="1" applyAlignment="1">
      <alignment vertical="center"/>
    </xf>
    <xf numFmtId="169" fontId="7" fillId="6" borderId="66" xfId="0" applyNumberFormat="1" applyFont="1" applyFill="1" applyBorder="1" applyAlignment="1">
      <alignment vertical="center"/>
    </xf>
    <xf numFmtId="172" fontId="3" fillId="6" borderId="66" xfId="0" applyNumberFormat="1" applyFont="1" applyFill="1" applyBorder="1" applyAlignment="1">
      <alignment vertical="center"/>
    </xf>
    <xf numFmtId="172" fontId="3" fillId="6" borderId="37" xfId="0" applyNumberFormat="1" applyFont="1" applyFill="1" applyBorder="1" applyAlignment="1">
      <alignment vertical="center"/>
    </xf>
    <xf numFmtId="164" fontId="3" fillId="0" borderId="118" xfId="0" applyFont="1" applyFill="1" applyBorder="1" applyAlignment="1">
      <alignment vertical="center" wrapText="1"/>
    </xf>
    <xf numFmtId="172" fontId="3" fillId="0" borderId="59" xfId="0" applyNumberFormat="1" applyFont="1" applyFill="1" applyBorder="1" applyAlignment="1">
      <alignment vertical="center"/>
    </xf>
    <xf numFmtId="172" fontId="3" fillId="0" borderId="60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164" fontId="0" fillId="0" borderId="125" xfId="0" applyFill="1" applyBorder="1" applyAlignment="1">
      <alignment vertical="center"/>
    </xf>
    <xf numFmtId="169" fontId="6" fillId="0" borderId="125" xfId="0" applyNumberFormat="1" applyFont="1" applyFill="1" applyBorder="1" applyAlignment="1" applyProtection="1">
      <alignment vertical="center" wrapText="1"/>
      <protection/>
    </xf>
    <xf numFmtId="169" fontId="7" fillId="0" borderId="125" xfId="0" applyNumberFormat="1" applyFont="1" applyFill="1" applyBorder="1" applyAlignment="1">
      <alignment vertical="center"/>
    </xf>
    <xf numFmtId="165" fontId="3" fillId="0" borderId="125" xfId="0" applyNumberFormat="1" applyFont="1" applyFill="1" applyBorder="1" applyAlignment="1">
      <alignment vertical="center"/>
    </xf>
    <xf numFmtId="172" fontId="3" fillId="0" borderId="125" xfId="0" applyNumberFormat="1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9" fontId="6" fillId="0" borderId="0" xfId="0" applyNumberFormat="1" applyFont="1" applyFill="1" applyBorder="1" applyAlignment="1" applyProtection="1">
      <alignment vertical="center" wrapText="1"/>
      <protection/>
    </xf>
    <xf numFmtId="169" fontId="7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64" fontId="6" fillId="5" borderId="29" xfId="0" applyFont="1" applyFill="1" applyBorder="1" applyAlignment="1">
      <alignment vertical="center" wrapText="1"/>
    </xf>
    <xf numFmtId="169" fontId="9" fillId="5" borderId="28" xfId="0" applyNumberFormat="1" applyFont="1" applyFill="1" applyBorder="1" applyAlignment="1">
      <alignment vertical="center"/>
    </xf>
    <xf numFmtId="165" fontId="6" fillId="5" borderId="48" xfId="0" applyNumberFormat="1" applyFont="1" applyFill="1" applyBorder="1" applyAlignment="1">
      <alignment vertical="center"/>
    </xf>
    <xf numFmtId="165" fontId="6" fillId="5" borderId="27" xfId="0" applyNumberFormat="1" applyFont="1" applyFill="1" applyBorder="1" applyAlignment="1">
      <alignment vertical="center"/>
    </xf>
    <xf numFmtId="172" fontId="3" fillId="5" borderId="28" xfId="0" applyNumberFormat="1" applyFont="1" applyFill="1" applyBorder="1" applyAlignment="1">
      <alignment vertical="center"/>
    </xf>
    <xf numFmtId="172" fontId="3" fillId="5" borderId="27" xfId="0" applyNumberFormat="1" applyFont="1" applyFill="1" applyBorder="1" applyAlignment="1">
      <alignment vertical="center"/>
    </xf>
    <xf numFmtId="165" fontId="6" fillId="5" borderId="28" xfId="0" applyNumberFormat="1" applyFont="1" applyFill="1" applyBorder="1" applyAlignment="1">
      <alignment vertical="center"/>
    </xf>
    <xf numFmtId="164" fontId="3" fillId="0" borderId="51" xfId="0" applyFont="1" applyBorder="1" applyAlignment="1">
      <alignment horizontal="center" vertical="center" textRotation="90"/>
    </xf>
    <xf numFmtId="164" fontId="6" fillId="6" borderId="47" xfId="0" applyFont="1" applyFill="1" applyBorder="1" applyAlignment="1">
      <alignment horizontal="left" vertical="center" wrapText="1"/>
    </xf>
    <xf numFmtId="169" fontId="9" fillId="6" borderId="50" xfId="0" applyNumberFormat="1" applyFont="1" applyFill="1" applyBorder="1" applyAlignment="1">
      <alignment vertical="center"/>
    </xf>
    <xf numFmtId="165" fontId="6" fillId="6" borderId="30" xfId="0" applyNumberFormat="1" applyFont="1" applyFill="1" applyBorder="1" applyAlignment="1">
      <alignment vertical="center"/>
    </xf>
    <xf numFmtId="172" fontId="3" fillId="6" borderId="50" xfId="0" applyNumberFormat="1" applyFont="1" applyFill="1" applyBorder="1" applyAlignment="1">
      <alignment vertical="center"/>
    </xf>
    <xf numFmtId="172" fontId="3" fillId="6" borderId="30" xfId="0" applyNumberFormat="1" applyFont="1" applyFill="1" applyBorder="1" applyAlignment="1">
      <alignment vertical="center"/>
    </xf>
    <xf numFmtId="172" fontId="3" fillId="0" borderId="35" xfId="0" applyNumberFormat="1" applyFont="1" applyFill="1" applyBorder="1" applyAlignment="1">
      <alignment vertical="center"/>
    </xf>
    <xf numFmtId="172" fontId="3" fillId="0" borderId="41" xfId="0" applyNumberFormat="1" applyFont="1" applyFill="1" applyBorder="1" applyAlignment="1">
      <alignment vertical="center"/>
    </xf>
    <xf numFmtId="164" fontId="3" fillId="6" borderId="47" xfId="0" applyFont="1" applyFill="1" applyBorder="1" applyAlignment="1">
      <alignment horizontal="left" vertical="center" wrapText="1"/>
    </xf>
    <xf numFmtId="169" fontId="3" fillId="7" borderId="47" xfId="0" applyNumberFormat="1" applyFont="1" applyFill="1" applyBorder="1" applyAlignment="1">
      <alignment vertical="center" wrapText="1"/>
    </xf>
    <xf numFmtId="169" fontId="9" fillId="7" borderId="50" xfId="0" applyNumberFormat="1" applyFont="1" applyFill="1" applyBorder="1" applyAlignment="1">
      <alignment vertical="center"/>
    </xf>
    <xf numFmtId="165" fontId="6" fillId="7" borderId="26" xfId="0" applyNumberFormat="1" applyFont="1" applyFill="1" applyBorder="1" applyAlignment="1">
      <alignment vertical="center"/>
    </xf>
    <xf numFmtId="165" fontId="6" fillId="7" borderId="30" xfId="0" applyNumberFormat="1" applyFont="1" applyFill="1" applyBorder="1" applyAlignment="1">
      <alignment vertical="center"/>
    </xf>
    <xf numFmtId="172" fontId="3" fillId="7" borderId="50" xfId="0" applyNumberFormat="1" applyFont="1" applyFill="1" applyBorder="1" applyAlignment="1">
      <alignment vertical="center"/>
    </xf>
    <xf numFmtId="172" fontId="3" fillId="7" borderId="30" xfId="0" applyNumberFormat="1" applyFont="1" applyFill="1" applyBorder="1" applyAlignment="1">
      <alignment vertical="center"/>
    </xf>
    <xf numFmtId="165" fontId="6" fillId="7" borderId="50" xfId="0" applyNumberFormat="1" applyFont="1" applyFill="1" applyBorder="1" applyAlignment="1">
      <alignment vertical="center"/>
    </xf>
    <xf numFmtId="172" fontId="3" fillId="0" borderId="79" xfId="0" applyNumberFormat="1" applyFont="1" applyFill="1" applyBorder="1" applyAlignment="1">
      <alignment vertical="center"/>
    </xf>
    <xf numFmtId="172" fontId="3" fillId="0" borderId="78" xfId="0" applyNumberFormat="1" applyFont="1" applyFill="1" applyBorder="1" applyAlignment="1">
      <alignment vertical="center"/>
    </xf>
    <xf numFmtId="169" fontId="3" fillId="6" borderId="32" xfId="0" applyNumberFormat="1" applyFont="1" applyFill="1" applyBorder="1" applyAlignment="1" applyProtection="1">
      <alignment vertical="center" wrapText="1"/>
      <protection/>
    </xf>
    <xf numFmtId="169" fontId="9" fillId="6" borderId="66" xfId="0" applyNumberFormat="1" applyFont="1" applyFill="1" applyBorder="1" applyAlignment="1">
      <alignment vertical="center"/>
    </xf>
    <xf numFmtId="165" fontId="6" fillId="6" borderId="33" xfId="0" applyNumberFormat="1" applyFont="1" applyFill="1" applyBorder="1" applyAlignment="1">
      <alignment vertical="center"/>
    </xf>
    <xf numFmtId="165" fontId="6" fillId="6" borderId="37" xfId="0" applyNumberFormat="1" applyFont="1" applyFill="1" applyBorder="1" applyAlignment="1">
      <alignment vertical="center"/>
    </xf>
    <xf numFmtId="165" fontId="6" fillId="6" borderId="66" xfId="0" applyNumberFormat="1" applyFont="1" applyFill="1" applyBorder="1" applyAlignment="1">
      <alignment vertical="center"/>
    </xf>
    <xf numFmtId="164" fontId="3" fillId="0" borderId="115" xfId="0" applyFont="1" applyBorder="1" applyAlignment="1">
      <alignment vertical="center"/>
    </xf>
    <xf numFmtId="169" fontId="7" fillId="0" borderId="35" xfId="0" applyNumberFormat="1" applyFont="1" applyFill="1" applyBorder="1" applyAlignment="1">
      <alignment vertical="center"/>
    </xf>
    <xf numFmtId="169" fontId="7" fillId="0" borderId="79" xfId="0" applyNumberFormat="1" applyFont="1" applyFill="1" applyBorder="1" applyAlignment="1">
      <alignment vertical="center"/>
    </xf>
    <xf numFmtId="169" fontId="3" fillId="4" borderId="32" xfId="0" applyNumberFormat="1" applyFont="1" applyFill="1" applyBorder="1" applyAlignment="1" applyProtection="1">
      <alignment vertical="center" wrapText="1"/>
      <protection/>
    </xf>
    <xf numFmtId="169" fontId="6" fillId="0" borderId="82" xfId="0" applyNumberFormat="1" applyFont="1" applyFill="1" applyBorder="1" applyAlignment="1">
      <alignment vertical="center"/>
    </xf>
    <xf numFmtId="169" fontId="9" fillId="0" borderId="82" xfId="0" applyNumberFormat="1" applyFont="1" applyFill="1" applyBorder="1" applyAlignment="1">
      <alignment vertical="center"/>
    </xf>
    <xf numFmtId="165" fontId="6" fillId="0" borderId="82" xfId="0" applyNumberFormat="1" applyFont="1" applyFill="1" applyBorder="1" applyAlignment="1">
      <alignment vertical="center"/>
    </xf>
    <xf numFmtId="172" fontId="3" fillId="0" borderId="82" xfId="0" applyNumberFormat="1" applyFont="1" applyFill="1" applyBorder="1" applyAlignment="1">
      <alignment vertical="center"/>
    </xf>
    <xf numFmtId="165" fontId="3" fillId="0" borderId="82" xfId="0" applyNumberFormat="1" applyFont="1" applyFill="1" applyBorder="1" applyAlignment="1">
      <alignment vertical="center"/>
    </xf>
    <xf numFmtId="164" fontId="6" fillId="3" borderId="51" xfId="0" applyFont="1" applyFill="1" applyBorder="1" applyAlignment="1">
      <alignment horizontal="left" vertical="center"/>
    </xf>
    <xf numFmtId="172" fontId="6" fillId="3" borderId="50" xfId="0" applyNumberFormat="1" applyFont="1" applyFill="1" applyBorder="1" applyAlignment="1">
      <alignment vertical="center"/>
    </xf>
    <xf numFmtId="172" fontId="6" fillId="3" borderId="30" xfId="0" applyNumberFormat="1" applyFont="1" applyFill="1" applyBorder="1" applyAlignment="1">
      <alignment vertical="center"/>
    </xf>
    <xf numFmtId="164" fontId="3" fillId="0" borderId="119" xfId="0" applyFont="1" applyFill="1" applyBorder="1" applyAlignment="1">
      <alignment vertical="center" wrapText="1"/>
    </xf>
    <xf numFmtId="165" fontId="3" fillId="3" borderId="37" xfId="0" applyNumberFormat="1" applyFont="1" applyFill="1" applyBorder="1" applyAlignment="1">
      <alignment vertical="center"/>
    </xf>
    <xf numFmtId="172" fontId="3" fillId="3" borderId="66" xfId="0" applyNumberFormat="1" applyFont="1" applyFill="1" applyBorder="1" applyAlignment="1">
      <alignment vertical="center"/>
    </xf>
    <xf numFmtId="172" fontId="3" fillId="3" borderId="37" xfId="0" applyNumberFormat="1" applyFont="1" applyFill="1" applyBorder="1" applyAlignment="1">
      <alignment vertical="center"/>
    </xf>
    <xf numFmtId="165" fontId="3" fillId="3" borderId="66" xfId="0" applyNumberFormat="1" applyFont="1" applyFill="1" applyBorder="1" applyAlignment="1">
      <alignment vertical="center"/>
    </xf>
    <xf numFmtId="164" fontId="3" fillId="0" borderId="80" xfId="0" applyFont="1" applyFill="1" applyBorder="1" applyAlignment="1">
      <alignment vertical="center" wrapText="1"/>
    </xf>
    <xf numFmtId="165" fontId="3" fillId="3" borderId="78" xfId="0" applyNumberFormat="1" applyFont="1" applyFill="1" applyBorder="1" applyAlignment="1">
      <alignment vertical="center"/>
    </xf>
    <xf numFmtId="172" fontId="3" fillId="3" borderId="79" xfId="0" applyNumberFormat="1" applyFont="1" applyFill="1" applyBorder="1" applyAlignment="1">
      <alignment vertical="center"/>
    </xf>
    <xf numFmtId="172" fontId="3" fillId="3" borderId="78" xfId="0" applyNumberFormat="1" applyFont="1" applyFill="1" applyBorder="1" applyAlignment="1">
      <alignment vertical="center"/>
    </xf>
    <xf numFmtId="165" fontId="3" fillId="3" borderId="79" xfId="0" applyNumberFormat="1" applyFont="1" applyFill="1" applyBorder="1" applyAlignment="1">
      <alignment vertical="center"/>
    </xf>
    <xf numFmtId="164" fontId="6" fillId="2" borderId="51" xfId="0" applyFont="1" applyFill="1" applyBorder="1" applyAlignment="1">
      <alignment horizontal="left" vertical="center" wrapText="1"/>
    </xf>
    <xf numFmtId="169" fontId="9" fillId="2" borderId="50" xfId="0" applyNumberFormat="1" applyFont="1" applyFill="1" applyBorder="1" applyAlignment="1">
      <alignment vertical="center"/>
    </xf>
    <xf numFmtId="165" fontId="6" fillId="2" borderId="30" xfId="0" applyNumberFormat="1" applyFont="1" applyFill="1" applyBorder="1" applyAlignment="1">
      <alignment vertical="center"/>
    </xf>
    <xf numFmtId="172" fontId="3" fillId="2" borderId="50" xfId="0" applyNumberFormat="1" applyFont="1" applyFill="1" applyBorder="1" applyAlignment="1">
      <alignment vertical="center"/>
    </xf>
    <xf numFmtId="172" fontId="3" fillId="2" borderId="30" xfId="0" applyNumberFormat="1" applyFont="1" applyFill="1" applyBorder="1" applyAlignment="1">
      <alignment vertical="center"/>
    </xf>
    <xf numFmtId="165" fontId="3" fillId="2" borderId="57" xfId="0" applyNumberFormat="1" applyFont="1" applyFill="1" applyBorder="1" applyAlignment="1">
      <alignment vertical="center"/>
    </xf>
    <xf numFmtId="165" fontId="3" fillId="2" borderId="41" xfId="0" applyNumberFormat="1" applyFont="1" applyFill="1" applyBorder="1" applyAlignment="1">
      <alignment vertical="center"/>
    </xf>
    <xf numFmtId="172" fontId="3" fillId="2" borderId="35" xfId="0" applyNumberFormat="1" applyFont="1" applyFill="1" applyBorder="1" applyAlignment="1">
      <alignment vertical="center"/>
    </xf>
    <xf numFmtId="172" fontId="3" fillId="2" borderId="41" xfId="0" applyNumberFormat="1" applyFont="1" applyFill="1" applyBorder="1" applyAlignment="1">
      <alignment vertical="center"/>
    </xf>
    <xf numFmtId="165" fontId="3" fillId="2" borderId="35" xfId="0" applyNumberFormat="1" applyFont="1" applyFill="1" applyBorder="1" applyAlignment="1">
      <alignment vertical="center"/>
    </xf>
    <xf numFmtId="169" fontId="3" fillId="0" borderId="52" xfId="0" applyNumberFormat="1" applyFont="1" applyFill="1" applyBorder="1" applyAlignment="1">
      <alignment horizontal="center" vertical="center" textRotation="90" wrapText="1"/>
    </xf>
    <xf numFmtId="164" fontId="6" fillId="5" borderId="47" xfId="0" applyFont="1" applyFill="1" applyBorder="1" applyAlignment="1">
      <alignment horizontal="left" vertical="center" wrapText="1"/>
    </xf>
    <xf numFmtId="169" fontId="7" fillId="4" borderId="45" xfId="0" applyNumberFormat="1" applyFont="1" applyFill="1" applyBorder="1" applyAlignment="1">
      <alignment vertical="center"/>
    </xf>
    <xf numFmtId="164" fontId="3" fillId="6" borderId="111" xfId="0" applyFont="1" applyFill="1" applyBorder="1" applyAlignment="1">
      <alignment vertical="center"/>
    </xf>
    <xf numFmtId="172" fontId="3" fillId="0" borderId="45" xfId="0" applyNumberFormat="1" applyFont="1" applyFill="1" applyBorder="1" applyAlignment="1">
      <alignment vertical="center"/>
    </xf>
    <xf numFmtId="172" fontId="3" fillId="0" borderId="69" xfId="0" applyNumberFormat="1" applyFont="1" applyFill="1" applyBorder="1" applyAlignment="1">
      <alignment vertical="center"/>
    </xf>
    <xf numFmtId="164" fontId="3" fillId="6" borderId="32" xfId="0" applyFont="1" applyFill="1" applyBorder="1" applyAlignment="1">
      <alignment vertical="center" wrapText="1"/>
    </xf>
    <xf numFmtId="164" fontId="3" fillId="6" borderId="118" xfId="0" applyFont="1" applyFill="1" applyBorder="1" applyAlignment="1">
      <alignment vertical="center" wrapText="1"/>
    </xf>
    <xf numFmtId="165" fontId="6" fillId="6" borderId="57" xfId="0" applyNumberFormat="1" applyFont="1" applyFill="1" applyBorder="1" applyAlignment="1">
      <alignment vertical="center"/>
    </xf>
    <xf numFmtId="165" fontId="6" fillId="6" borderId="60" xfId="0" applyNumberFormat="1" applyFont="1" applyFill="1" applyBorder="1" applyAlignment="1">
      <alignment vertical="center"/>
    </xf>
    <xf numFmtId="165" fontId="6" fillId="6" borderId="59" xfId="0" applyNumberFormat="1" applyFont="1" applyFill="1" applyBorder="1" applyAlignment="1">
      <alignment vertical="center"/>
    </xf>
    <xf numFmtId="169" fontId="7" fillId="0" borderId="10" xfId="0" applyNumberFormat="1" applyFont="1" applyFill="1" applyBorder="1" applyAlignment="1">
      <alignment vertical="center"/>
    </xf>
    <xf numFmtId="164" fontId="3" fillId="0" borderId="125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8" fillId="5" borderId="23" xfId="0" applyFont="1" applyFill="1" applyBorder="1" applyAlignment="1">
      <alignment horizontal="left" vertical="center" wrapText="1"/>
    </xf>
    <xf numFmtId="169" fontId="9" fillId="5" borderId="22" xfId="0" applyNumberFormat="1" applyFont="1" applyFill="1" applyBorder="1" applyAlignment="1">
      <alignment vertical="center"/>
    </xf>
    <xf numFmtId="165" fontId="6" fillId="5" borderId="21" xfId="0" applyNumberFormat="1" applyFont="1" applyFill="1" applyBorder="1" applyAlignment="1">
      <alignment vertical="center"/>
    </xf>
    <xf numFmtId="172" fontId="3" fillId="5" borderId="22" xfId="0" applyNumberFormat="1" applyFont="1" applyFill="1" applyBorder="1" applyAlignment="1">
      <alignment vertical="center"/>
    </xf>
    <xf numFmtId="165" fontId="3" fillId="3" borderId="5" xfId="0" applyNumberFormat="1" applyFont="1" applyFill="1" applyBorder="1" applyAlignment="1">
      <alignment vertical="center"/>
    </xf>
    <xf numFmtId="172" fontId="3" fillId="5" borderId="21" xfId="0" applyNumberFormat="1" applyFont="1" applyFill="1" applyBorder="1" applyAlignment="1">
      <alignment vertical="center"/>
    </xf>
    <xf numFmtId="165" fontId="3" fillId="5" borderId="41" xfId="0" applyNumberFormat="1" applyFont="1" applyFill="1" applyBorder="1" applyAlignment="1">
      <alignment vertical="center"/>
    </xf>
    <xf numFmtId="172" fontId="3" fillId="5" borderId="35" xfId="0" applyNumberFormat="1" applyFont="1" applyFill="1" applyBorder="1" applyAlignment="1">
      <alignment vertical="center"/>
    </xf>
    <xf numFmtId="172" fontId="3" fillId="5" borderId="41" xfId="0" applyNumberFormat="1" applyFont="1" applyFill="1" applyBorder="1" applyAlignment="1">
      <alignment vertical="center"/>
    </xf>
    <xf numFmtId="165" fontId="3" fillId="5" borderId="35" xfId="0" applyNumberFormat="1" applyFont="1" applyFill="1" applyBorder="1" applyAlignment="1">
      <alignment vertical="center"/>
    </xf>
    <xf numFmtId="165" fontId="3" fillId="5" borderId="67" xfId="0" applyNumberFormat="1" applyFont="1" applyFill="1" applyBorder="1" applyAlignment="1">
      <alignment vertical="center"/>
    </xf>
    <xf numFmtId="172" fontId="3" fillId="5" borderId="45" xfId="0" applyNumberFormat="1" applyFont="1" applyFill="1" applyBorder="1" applyAlignment="1">
      <alignment vertical="center"/>
    </xf>
    <xf numFmtId="172" fontId="3" fillId="5" borderId="69" xfId="0" applyNumberFormat="1" applyFont="1" applyFill="1" applyBorder="1" applyAlignment="1">
      <alignment vertical="center"/>
    </xf>
    <xf numFmtId="164" fontId="3" fillId="0" borderId="103" xfId="0" applyFont="1" applyFill="1" applyBorder="1" applyAlignment="1">
      <alignment horizontal="center" vertical="center" textRotation="90"/>
    </xf>
    <xf numFmtId="164" fontId="6" fillId="6" borderId="47" xfId="0" applyFont="1" applyFill="1" applyBorder="1" applyAlignment="1">
      <alignment vertical="center" wrapText="1"/>
    </xf>
    <xf numFmtId="172" fontId="7" fillId="6" borderId="30" xfId="0" applyNumberFormat="1" applyFont="1" applyFill="1" applyBorder="1" applyAlignment="1">
      <alignment vertical="center"/>
    </xf>
    <xf numFmtId="164" fontId="9" fillId="2" borderId="47" xfId="0" applyFont="1" applyFill="1" applyBorder="1" applyAlignment="1">
      <alignment horizontal="left" vertical="center" wrapText="1"/>
    </xf>
    <xf numFmtId="165" fontId="3" fillId="2" borderId="26" xfId="0" applyNumberFormat="1" applyFont="1" applyFill="1" applyBorder="1" applyAlignment="1">
      <alignment vertical="center"/>
    </xf>
    <xf numFmtId="164" fontId="7" fillId="0" borderId="66" xfId="0" applyFont="1" applyBorder="1" applyAlignment="1">
      <alignment vertical="center"/>
    </xf>
    <xf numFmtId="164" fontId="7" fillId="0" borderId="35" xfId="0" applyFont="1" applyBorder="1" applyAlignment="1">
      <alignment vertical="center"/>
    </xf>
    <xf numFmtId="164" fontId="7" fillId="0" borderId="79" xfId="0" applyFont="1" applyBorder="1" applyAlignment="1">
      <alignment vertical="center"/>
    </xf>
    <xf numFmtId="164" fontId="6" fillId="7" borderId="130" xfId="0" applyFont="1" applyFill="1" applyBorder="1" applyAlignment="1">
      <alignment horizontal="left" vertical="center" wrapText="1"/>
    </xf>
    <xf numFmtId="164" fontId="3" fillId="0" borderId="71" xfId="0" applyFont="1" applyFill="1" applyBorder="1" applyAlignment="1">
      <alignment vertical="center" wrapText="1"/>
    </xf>
    <xf numFmtId="172" fontId="3" fillId="0" borderId="90" xfId="0" applyNumberFormat="1" applyFont="1" applyFill="1" applyBorder="1" applyAlignment="1">
      <alignment vertical="center"/>
    </xf>
    <xf numFmtId="165" fontId="3" fillId="3" borderId="98" xfId="0" applyNumberFormat="1" applyFont="1" applyFill="1" applyBorder="1" applyAlignment="1">
      <alignment vertical="center"/>
    </xf>
    <xf numFmtId="172" fontId="3" fillId="0" borderId="89" xfId="0" applyNumberFormat="1" applyFont="1" applyFill="1" applyBorder="1" applyAlignment="1">
      <alignment vertical="center"/>
    </xf>
    <xf numFmtId="164" fontId="3" fillId="0" borderId="0" xfId="0" applyFont="1" applyFill="1" applyBorder="1" applyAlignment="1">
      <alignment horizontal="center" vertical="center" textRotation="90"/>
    </xf>
    <xf numFmtId="164" fontId="8" fillId="2" borderId="91" xfId="0" applyFont="1" applyFill="1" applyBorder="1" applyAlignment="1">
      <alignment horizontal="left" vertical="center" wrapText="1"/>
    </xf>
    <xf numFmtId="169" fontId="9" fillId="2" borderId="90" xfId="0" applyNumberFormat="1" applyFont="1" applyFill="1" applyBorder="1" applyAlignment="1">
      <alignment vertical="center"/>
    </xf>
    <xf numFmtId="165" fontId="6" fillId="2" borderId="98" xfId="0" applyNumberFormat="1" applyFont="1" applyFill="1" applyBorder="1" applyAlignment="1">
      <alignment vertical="center"/>
    </xf>
    <xf numFmtId="165" fontId="6" fillId="2" borderId="89" xfId="0" applyNumberFormat="1" applyFont="1" applyFill="1" applyBorder="1" applyAlignment="1">
      <alignment vertical="center"/>
    </xf>
    <xf numFmtId="172" fontId="6" fillId="2" borderId="90" xfId="0" applyNumberFormat="1" applyFont="1" applyFill="1" applyBorder="1" applyAlignment="1">
      <alignment vertical="center"/>
    </xf>
    <xf numFmtId="165" fontId="6" fillId="3" borderId="98" xfId="0" applyNumberFormat="1" applyFont="1" applyFill="1" applyBorder="1" applyAlignment="1">
      <alignment vertical="center"/>
    </xf>
    <xf numFmtId="172" fontId="6" fillId="2" borderId="89" xfId="0" applyNumberFormat="1" applyFont="1" applyFill="1" applyBorder="1" applyAlignment="1">
      <alignment vertical="center"/>
    </xf>
    <xf numFmtId="165" fontId="6" fillId="2" borderId="90" xfId="0" applyNumberFormat="1" applyFont="1" applyFill="1" applyBorder="1" applyAlignment="1">
      <alignment vertical="center"/>
    </xf>
    <xf numFmtId="169" fontId="7" fillId="0" borderId="22" xfId="0" applyNumberFormat="1" applyFont="1" applyFill="1" applyBorder="1" applyAlignment="1">
      <alignment vertical="center"/>
    </xf>
    <xf numFmtId="165" fontId="3" fillId="2" borderId="60" xfId="0" applyNumberFormat="1" applyFont="1" applyFill="1" applyBorder="1" applyAlignment="1">
      <alignment vertical="center"/>
    </xf>
    <xf numFmtId="172" fontId="3" fillId="2" borderId="59" xfId="0" applyNumberFormat="1" applyFont="1" applyFill="1" applyBorder="1" applyAlignment="1">
      <alignment vertical="center"/>
    </xf>
    <xf numFmtId="172" fontId="3" fillId="2" borderId="60" xfId="0" applyNumberFormat="1" applyFont="1" applyFill="1" applyBorder="1" applyAlignment="1">
      <alignment vertical="center"/>
    </xf>
    <xf numFmtId="165" fontId="3" fillId="2" borderId="59" xfId="0" applyNumberFormat="1" applyFont="1" applyFill="1" applyBorder="1" applyAlignment="1">
      <alignment vertical="center"/>
    </xf>
    <xf numFmtId="165" fontId="3" fillId="2" borderId="43" xfId="0" applyNumberFormat="1" applyFont="1" applyFill="1" applyBorder="1" applyAlignment="1">
      <alignment vertical="center"/>
    </xf>
    <xf numFmtId="165" fontId="3" fillId="2" borderId="78" xfId="0" applyNumberFormat="1" applyFont="1" applyFill="1" applyBorder="1" applyAlignment="1">
      <alignment vertical="center"/>
    </xf>
    <xf numFmtId="172" fontId="3" fillId="2" borderId="79" xfId="0" applyNumberFormat="1" applyFont="1" applyFill="1" applyBorder="1" applyAlignment="1">
      <alignment vertical="center"/>
    </xf>
    <xf numFmtId="172" fontId="3" fillId="2" borderId="78" xfId="0" applyNumberFormat="1" applyFont="1" applyFill="1" applyBorder="1" applyAlignment="1">
      <alignment vertical="center"/>
    </xf>
    <xf numFmtId="165" fontId="3" fillId="2" borderId="79" xfId="0" applyNumberFormat="1" applyFont="1" applyFill="1" applyBorder="1" applyAlignment="1">
      <alignment vertical="center"/>
    </xf>
    <xf numFmtId="164" fontId="6" fillId="3" borderId="51" xfId="0" applyFont="1" applyFill="1" applyBorder="1" applyAlignment="1">
      <alignment horizontal="left" vertical="center" wrapText="1"/>
    </xf>
    <xf numFmtId="169" fontId="3" fillId="0" borderId="51" xfId="0" applyNumberFormat="1" applyFont="1" applyFill="1" applyBorder="1" applyAlignment="1">
      <alignment horizontal="center" vertical="center" textRotation="90" wrapText="1"/>
    </xf>
    <xf numFmtId="169" fontId="3" fillId="0" borderId="32" xfId="0" applyNumberFormat="1" applyFont="1" applyBorder="1" applyAlignment="1" applyProtection="1">
      <alignment vertical="center" wrapText="1"/>
      <protection/>
    </xf>
    <xf numFmtId="169" fontId="3" fillId="0" borderId="38" xfId="0" applyNumberFormat="1" applyFont="1" applyBorder="1" applyAlignment="1" applyProtection="1">
      <alignment vertical="center" wrapText="1"/>
      <protection/>
    </xf>
    <xf numFmtId="169" fontId="3" fillId="0" borderId="38" xfId="0" applyNumberFormat="1" applyFont="1" applyFill="1" applyBorder="1" applyAlignment="1" applyProtection="1">
      <alignment horizontal="left" vertical="center" wrapText="1"/>
      <protection/>
    </xf>
    <xf numFmtId="169" fontId="3" fillId="0" borderId="42" xfId="0" applyNumberFormat="1" applyFont="1" applyFill="1" applyBorder="1" applyAlignment="1" applyProtection="1">
      <alignment horizontal="left" vertical="center" wrapText="1"/>
      <protection/>
    </xf>
    <xf numFmtId="172" fontId="6" fillId="5" borderId="50" xfId="0" applyNumberFormat="1" applyFont="1" applyFill="1" applyBorder="1" applyAlignment="1">
      <alignment vertical="center"/>
    </xf>
    <xf numFmtId="172" fontId="6" fillId="5" borderId="30" xfId="0" applyNumberFormat="1" applyFont="1" applyFill="1" applyBorder="1" applyAlignment="1">
      <alignment vertical="center"/>
    </xf>
    <xf numFmtId="169" fontId="7" fillId="4" borderId="50" xfId="0" applyNumberFormat="1" applyFont="1" applyFill="1" applyBorder="1" applyAlignment="1">
      <alignment vertical="center"/>
    </xf>
    <xf numFmtId="169" fontId="3" fillId="0" borderId="73" xfId="0" applyNumberFormat="1" applyFont="1" applyBorder="1" applyAlignment="1" applyProtection="1">
      <alignment vertical="center" wrapText="1"/>
      <protection/>
    </xf>
    <xf numFmtId="169" fontId="3" fillId="0" borderId="114" xfId="0" applyNumberFormat="1" applyFont="1" applyFill="1" applyBorder="1" applyAlignment="1" applyProtection="1">
      <alignment horizontal="left" vertical="center" wrapText="1"/>
      <protection/>
    </xf>
    <xf numFmtId="164" fontId="6" fillId="2" borderId="30" xfId="0" applyFont="1" applyFill="1" applyBorder="1" applyAlignment="1">
      <alignment horizontal="left" vertical="center" wrapText="1"/>
    </xf>
    <xf numFmtId="165" fontId="0" fillId="0" borderId="0" xfId="0" applyNumberFormat="1" applyAlignment="1">
      <alignment/>
    </xf>
    <xf numFmtId="164" fontId="9" fillId="6" borderId="47" xfId="0" applyFont="1" applyFill="1" applyBorder="1" applyAlignment="1">
      <alignment vertical="center" wrapText="1"/>
    </xf>
    <xf numFmtId="172" fontId="6" fillId="6" borderId="50" xfId="0" applyNumberFormat="1" applyFont="1" applyFill="1" applyBorder="1" applyAlignment="1">
      <alignment vertical="center"/>
    </xf>
    <xf numFmtId="172" fontId="6" fillId="6" borderId="30" xfId="0" applyNumberFormat="1" applyFont="1" applyFill="1" applyBorder="1" applyAlignment="1">
      <alignment vertical="center"/>
    </xf>
    <xf numFmtId="164" fontId="0" fillId="0" borderId="125" xfId="0" applyFill="1" applyBorder="1" applyAlignment="1">
      <alignment horizontal="center" vertical="center" textRotation="90"/>
    </xf>
    <xf numFmtId="164" fontId="0" fillId="0" borderId="1" xfId="0" applyFill="1" applyBorder="1" applyAlignment="1">
      <alignment horizontal="center" vertical="center" textRotation="90"/>
    </xf>
    <xf numFmtId="169" fontId="3" fillId="0" borderId="1" xfId="0" applyNumberFormat="1" applyFont="1" applyFill="1" applyBorder="1" applyAlignment="1">
      <alignment vertical="center" wrapText="1"/>
    </xf>
    <xf numFmtId="169" fontId="7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72" fontId="3" fillId="0" borderId="1" xfId="0" applyNumberFormat="1" applyFont="1" applyFill="1" applyBorder="1" applyAlignment="1">
      <alignment vertical="center"/>
    </xf>
    <xf numFmtId="164" fontId="6" fillId="2" borderId="141" xfId="0" applyFont="1" applyFill="1" applyBorder="1" applyAlignment="1">
      <alignment vertical="center" wrapText="1"/>
    </xf>
    <xf numFmtId="169" fontId="9" fillId="2" borderId="3" xfId="0" applyNumberFormat="1" applyFont="1" applyFill="1" applyBorder="1" applyAlignment="1">
      <alignment vertical="center"/>
    </xf>
    <xf numFmtId="172" fontId="6" fillId="2" borderId="3" xfId="0" applyNumberFormat="1" applyFont="1" applyFill="1" applyBorder="1" applyAlignment="1">
      <alignment vertical="center"/>
    </xf>
    <xf numFmtId="165" fontId="6" fillId="3" borderId="4" xfId="0" applyNumberFormat="1" applyFont="1" applyFill="1" applyBorder="1" applyAlignment="1">
      <alignment vertical="center"/>
    </xf>
    <xf numFmtId="165" fontId="6" fillId="2" borderId="16" xfId="0" applyNumberFormat="1" applyFont="1" applyFill="1" applyBorder="1" applyAlignment="1">
      <alignment vertical="center"/>
    </xf>
    <xf numFmtId="172" fontId="6" fillId="2" borderId="17" xfId="0" applyNumberFormat="1" applyFont="1" applyFill="1" applyBorder="1" applyAlignment="1">
      <alignment vertical="center"/>
    </xf>
    <xf numFmtId="165" fontId="3" fillId="2" borderId="74" xfId="0" applyNumberFormat="1" applyFont="1" applyFill="1" applyBorder="1" applyAlignment="1">
      <alignment vertical="center"/>
    </xf>
    <xf numFmtId="165" fontId="3" fillId="2" borderId="42" xfId="0" applyNumberFormat="1" applyFont="1" applyFill="1" applyBorder="1" applyAlignment="1">
      <alignment vertical="center"/>
    </xf>
    <xf numFmtId="164" fontId="6" fillId="6" borderId="0" xfId="0" applyFont="1" applyFill="1" applyBorder="1" applyAlignment="1">
      <alignment vertical="center" wrapText="1"/>
    </xf>
    <xf numFmtId="169" fontId="9" fillId="6" borderId="59" xfId="0" applyNumberFormat="1" applyFont="1" applyFill="1" applyBorder="1" applyAlignment="1">
      <alignment vertical="center"/>
    </xf>
    <xf numFmtId="169" fontId="7" fillId="0" borderId="78" xfId="0" applyNumberFormat="1" applyFont="1" applyBorder="1" applyAlignment="1" applyProtection="1">
      <alignment horizontal="center" vertical="center" textRotation="90" wrapText="1"/>
      <protection/>
    </xf>
    <xf numFmtId="169" fontId="3" fillId="0" borderId="115" xfId="0" applyNumberFormat="1" applyFont="1" applyFill="1" applyBorder="1" applyAlignment="1" applyProtection="1">
      <alignment horizontal="left" vertical="center" wrapText="1"/>
      <protection/>
    </xf>
    <xf numFmtId="169" fontId="3" fillId="0" borderId="77" xfId="0" applyNumberFormat="1" applyFont="1" applyFill="1" applyBorder="1" applyAlignment="1" applyProtection="1">
      <alignment horizontal="left" vertical="center" wrapText="1"/>
      <protection/>
    </xf>
    <xf numFmtId="169" fontId="6" fillId="6" borderId="111" xfId="0" applyNumberFormat="1" applyFont="1" applyFill="1" applyBorder="1" applyAlignment="1" applyProtection="1">
      <alignment horizontal="left" vertical="center" wrapText="1"/>
      <protection/>
    </xf>
    <xf numFmtId="169" fontId="7" fillId="0" borderId="27" xfId="0" applyNumberFormat="1" applyFont="1" applyFill="1" applyBorder="1" applyAlignment="1" applyProtection="1">
      <alignment horizontal="center" vertical="center" textRotation="90" wrapText="1"/>
      <protection/>
    </xf>
    <xf numFmtId="169" fontId="3" fillId="0" borderId="116" xfId="0" applyNumberFormat="1" applyFont="1" applyBorder="1" applyAlignment="1" applyProtection="1">
      <alignment vertical="center" wrapText="1"/>
      <protection/>
    </xf>
    <xf numFmtId="164" fontId="3" fillId="3" borderId="115" xfId="0" applyFont="1" applyFill="1" applyBorder="1" applyAlignment="1">
      <alignment vertical="center" wrapText="1"/>
    </xf>
    <xf numFmtId="169" fontId="7" fillId="3" borderId="45" xfId="0" applyNumberFormat="1" applyFont="1" applyFill="1" applyBorder="1" applyAlignment="1">
      <alignment vertical="center"/>
    </xf>
    <xf numFmtId="165" fontId="3" fillId="3" borderId="69" xfId="0" applyNumberFormat="1" applyFont="1" applyFill="1" applyBorder="1" applyAlignment="1">
      <alignment vertical="center"/>
    </xf>
    <xf numFmtId="172" fontId="3" fillId="3" borderId="45" xfId="0" applyNumberFormat="1" applyFont="1" applyFill="1" applyBorder="1" applyAlignment="1">
      <alignment vertical="center"/>
    </xf>
    <xf numFmtId="172" fontId="3" fillId="3" borderId="69" xfId="0" applyNumberFormat="1" applyFont="1" applyFill="1" applyBorder="1" applyAlignment="1">
      <alignment vertical="center"/>
    </xf>
    <xf numFmtId="165" fontId="3" fillId="3" borderId="45" xfId="0" applyNumberFormat="1" applyFont="1" applyFill="1" applyBorder="1" applyAlignment="1">
      <alignment vertical="center"/>
    </xf>
    <xf numFmtId="164" fontId="4" fillId="0" borderId="38" xfId="0" applyFont="1" applyBorder="1" applyAlignment="1">
      <alignment vertical="center" wrapText="1"/>
    </xf>
    <xf numFmtId="164" fontId="4" fillId="0" borderId="114" xfId="0" applyFont="1" applyBorder="1" applyAlignment="1">
      <alignment vertical="center" wrapText="1"/>
    </xf>
    <xf numFmtId="169" fontId="6" fillId="0" borderId="102" xfId="0" applyNumberFormat="1" applyFont="1" applyFill="1" applyBorder="1" applyAlignment="1" applyProtection="1">
      <alignment horizontal="left" vertical="center" wrapText="1"/>
      <protection/>
    </xf>
    <xf numFmtId="169" fontId="9" fillId="0" borderId="10" xfId="0" applyNumberFormat="1" applyFont="1" applyFill="1" applyBorder="1" applyAlignment="1">
      <alignment vertical="center"/>
    </xf>
    <xf numFmtId="165" fontId="6" fillId="0" borderId="100" xfId="0" applyNumberFormat="1" applyFont="1" applyFill="1" applyBorder="1" applyAlignment="1">
      <alignment vertical="center"/>
    </xf>
    <xf numFmtId="165" fontId="6" fillId="0" borderId="101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65" fontId="6" fillId="3" borderId="100" xfId="0" applyNumberFormat="1" applyFont="1" applyFill="1" applyBorder="1" applyAlignment="1">
      <alignment vertical="center"/>
    </xf>
    <xf numFmtId="172" fontId="6" fillId="0" borderId="101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9" fontId="3" fillId="0" borderId="125" xfId="0" applyNumberFormat="1" applyFont="1" applyFill="1" applyBorder="1" applyAlignment="1" applyProtection="1">
      <alignment horizontal="left" vertical="center" wrapText="1"/>
      <protection/>
    </xf>
    <xf numFmtId="164" fontId="0" fillId="0" borderId="125" xfId="0" applyFill="1" applyBorder="1" applyAlignment="1">
      <alignment vertical="center" wrapText="1"/>
    </xf>
    <xf numFmtId="169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Fill="1" applyBorder="1" applyAlignment="1">
      <alignment vertical="center" wrapText="1"/>
    </xf>
    <xf numFmtId="164" fontId="6" fillId="2" borderId="141" xfId="0" applyFont="1" applyFill="1" applyBorder="1" applyAlignment="1">
      <alignment vertical="center"/>
    </xf>
    <xf numFmtId="164" fontId="3" fillId="0" borderId="103" xfId="0" applyFont="1" applyFill="1" applyBorder="1" applyAlignment="1">
      <alignment horizontal="center" vertical="center" textRotation="90" wrapText="1"/>
    </xf>
    <xf numFmtId="169" fontId="4" fillId="0" borderId="82" xfId="0" applyNumberFormat="1" applyFont="1" applyFill="1" applyBorder="1" applyAlignment="1">
      <alignment vertical="center" wrapText="1"/>
    </xf>
    <xf numFmtId="169" fontId="9" fillId="0" borderId="66" xfId="0" applyNumberFormat="1" applyFont="1" applyFill="1" applyBorder="1" applyAlignment="1">
      <alignment vertical="center"/>
    </xf>
    <xf numFmtId="165" fontId="6" fillId="0" borderId="33" xfId="0" applyNumberFormat="1" applyFont="1" applyFill="1" applyBorder="1" applyAlignment="1">
      <alignment vertical="center"/>
    </xf>
    <xf numFmtId="165" fontId="6" fillId="0" borderId="37" xfId="0" applyNumberFormat="1" applyFont="1" applyFill="1" applyBorder="1" applyAlignment="1">
      <alignment vertical="center"/>
    </xf>
    <xf numFmtId="172" fontId="3" fillId="0" borderId="66" xfId="0" applyNumberFormat="1" applyFont="1" applyFill="1" applyBorder="1" applyAlignment="1">
      <alignment vertical="center"/>
    </xf>
    <xf numFmtId="172" fontId="3" fillId="0" borderId="37" xfId="0" applyNumberFormat="1" applyFont="1" applyFill="1" applyBorder="1" applyAlignment="1">
      <alignment vertical="center"/>
    </xf>
    <xf numFmtId="165" fontId="6" fillId="0" borderId="66" xfId="0" applyNumberFormat="1" applyFont="1" applyFill="1" applyBorder="1" applyAlignment="1">
      <alignment vertical="center"/>
    </xf>
    <xf numFmtId="164" fontId="3" fillId="0" borderId="118" xfId="0" applyFont="1" applyFill="1" applyBorder="1" applyAlignment="1">
      <alignment vertical="center"/>
    </xf>
    <xf numFmtId="164" fontId="24" fillId="0" borderId="142" xfId="0" applyFont="1" applyFill="1" applyBorder="1" applyAlignment="1">
      <alignment vertical="center" wrapText="1"/>
    </xf>
    <xf numFmtId="169" fontId="3" fillId="0" borderId="35" xfId="0" applyNumberFormat="1" applyFont="1" applyFill="1" applyBorder="1" applyAlignment="1" applyProtection="1">
      <alignment vertical="center" wrapText="1"/>
      <protection/>
    </xf>
    <xf numFmtId="169" fontId="7" fillId="8" borderId="39" xfId="0" applyNumberFormat="1" applyFont="1" applyFill="1" applyBorder="1" applyAlignment="1">
      <alignment vertical="center"/>
    </xf>
    <xf numFmtId="165" fontId="3" fillId="8" borderId="39" xfId="0" applyNumberFormat="1" applyFont="1" applyFill="1" applyBorder="1" applyAlignment="1">
      <alignment vertical="center"/>
    </xf>
    <xf numFmtId="165" fontId="3" fillId="8" borderId="41" xfId="0" applyNumberFormat="1" applyFont="1" applyFill="1" applyBorder="1" applyAlignment="1">
      <alignment vertical="center"/>
    </xf>
    <xf numFmtId="172" fontId="3" fillId="8" borderId="35" xfId="0" applyNumberFormat="1" applyFont="1" applyFill="1" applyBorder="1" applyAlignment="1">
      <alignment vertical="center"/>
    </xf>
    <xf numFmtId="172" fontId="3" fillId="8" borderId="41" xfId="0" applyNumberFormat="1" applyFont="1" applyFill="1" applyBorder="1" applyAlignment="1">
      <alignment vertical="center"/>
    </xf>
    <xf numFmtId="165" fontId="3" fillId="8" borderId="35" xfId="0" applyNumberFormat="1" applyFont="1" applyFill="1" applyBorder="1" applyAlignment="1">
      <alignment vertical="center"/>
    </xf>
    <xf numFmtId="164" fontId="3" fillId="0" borderId="87" xfId="0" applyFont="1" applyFill="1" applyBorder="1" applyAlignment="1">
      <alignment vertical="center"/>
    </xf>
    <xf numFmtId="169" fontId="7" fillId="0" borderId="39" xfId="0" applyNumberFormat="1" applyFont="1" applyFill="1" applyBorder="1" applyAlignment="1">
      <alignment vertical="center"/>
    </xf>
    <xf numFmtId="164" fontId="3" fillId="0" borderId="92" xfId="0" applyFont="1" applyFill="1" applyBorder="1" applyAlignment="1">
      <alignment vertical="center"/>
    </xf>
    <xf numFmtId="169" fontId="7" fillId="0" borderId="98" xfId="0" applyNumberFormat="1" applyFont="1" applyFill="1" applyBorder="1" applyAlignment="1">
      <alignment vertical="center"/>
    </xf>
    <xf numFmtId="169" fontId="6" fillId="0" borderId="125" xfId="0" applyNumberFormat="1" applyFont="1" applyFill="1" applyBorder="1" applyAlignment="1">
      <alignment horizontal="center" vertical="center"/>
    </xf>
    <xf numFmtId="164" fontId="6" fillId="0" borderId="125" xfId="0" applyFont="1" applyFill="1" applyBorder="1" applyAlignment="1">
      <alignment vertical="center"/>
    </xf>
    <xf numFmtId="169" fontId="9" fillId="0" borderId="125" xfId="0" applyNumberFormat="1" applyFont="1" applyFill="1" applyBorder="1" applyAlignment="1">
      <alignment vertical="center"/>
    </xf>
    <xf numFmtId="165" fontId="6" fillId="0" borderId="125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center"/>
    </xf>
    <xf numFmtId="169" fontId="9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9" fontId="8" fillId="2" borderId="71" xfId="0" applyNumberFormat="1" applyFont="1" applyFill="1" applyBorder="1" applyAlignment="1" applyProtection="1">
      <alignment horizontal="left" vertical="center" wrapText="1"/>
      <protection/>
    </xf>
    <xf numFmtId="169" fontId="9" fillId="2" borderId="90" xfId="0" applyNumberFormat="1" applyFont="1" applyFill="1" applyBorder="1" applyAlignment="1" applyProtection="1">
      <alignment vertical="center"/>
      <protection locked="0"/>
    </xf>
    <xf numFmtId="165" fontId="6" fillId="2" borderId="98" xfId="0" applyNumberFormat="1" applyFont="1" applyFill="1" applyBorder="1" applyAlignment="1" applyProtection="1">
      <alignment vertical="center"/>
      <protection locked="0"/>
    </xf>
    <xf numFmtId="165" fontId="6" fillId="2" borderId="121" xfId="0" applyNumberFormat="1" applyFont="1" applyFill="1" applyBorder="1" applyAlignment="1" applyProtection="1">
      <alignment vertical="center"/>
      <protection locked="0"/>
    </xf>
    <xf numFmtId="165" fontId="6" fillId="2" borderId="90" xfId="0" applyNumberFormat="1" applyFont="1" applyFill="1" applyBorder="1" applyAlignment="1" applyProtection="1">
      <alignment vertical="center"/>
      <protection locked="0"/>
    </xf>
    <xf numFmtId="169" fontId="6" fillId="0" borderId="63" xfId="0" applyNumberFormat="1" applyFont="1" applyFill="1" applyBorder="1" applyAlignment="1" applyProtection="1">
      <alignment horizontal="center" vertical="center"/>
      <protection/>
    </xf>
    <xf numFmtId="166" fontId="3" fillId="3" borderId="75" xfId="0" applyNumberFormat="1" applyFont="1" applyFill="1" applyBorder="1" applyAlignment="1" applyProtection="1">
      <alignment/>
      <protection/>
    </xf>
    <xf numFmtId="169" fontId="7" fillId="3" borderId="12" xfId="0" applyNumberFormat="1" applyFont="1" applyFill="1" applyBorder="1" applyAlignment="1" applyProtection="1">
      <alignment vertical="center"/>
      <protection locked="0"/>
    </xf>
    <xf numFmtId="167" fontId="3" fillId="3" borderId="62" xfId="0" applyNumberFormat="1" applyFont="1" applyFill="1" applyBorder="1" applyAlignment="1" applyProtection="1">
      <alignment vertical="center"/>
      <protection locked="0"/>
    </xf>
    <xf numFmtId="167" fontId="3" fillId="3" borderId="11" xfId="0" applyNumberFormat="1" applyFont="1" applyFill="1" applyBorder="1" applyAlignment="1" applyProtection="1">
      <alignment vertical="center"/>
      <protection locked="0"/>
    </xf>
    <xf numFmtId="167" fontId="3" fillId="3" borderId="12" xfId="0" applyNumberFormat="1" applyFont="1" applyFill="1" applyBorder="1" applyAlignment="1" applyProtection="1">
      <alignment vertical="center"/>
      <protection locked="0"/>
    </xf>
    <xf numFmtId="164" fontId="3" fillId="0" borderId="46" xfId="0" applyFont="1" applyFill="1" applyBorder="1" applyAlignment="1">
      <alignment vertical="center"/>
    </xf>
    <xf numFmtId="169" fontId="7" fillId="0" borderId="8" xfId="0" applyNumberFormat="1" applyFont="1" applyFill="1" applyBorder="1" applyAlignment="1">
      <alignment vertical="center"/>
    </xf>
    <xf numFmtId="169" fontId="6" fillId="5" borderId="51" xfId="0" applyNumberFormat="1" applyFont="1" applyFill="1" applyBorder="1" applyAlignment="1" applyProtection="1">
      <alignment vertical="center" wrapText="1"/>
      <protection/>
    </xf>
    <xf numFmtId="169" fontId="3" fillId="0" borderId="52" xfId="0" applyNumberFormat="1" applyFont="1" applyFill="1" applyBorder="1" applyAlignment="1" applyProtection="1">
      <alignment horizontal="center" vertical="center" textRotation="90"/>
      <protection/>
    </xf>
    <xf numFmtId="164" fontId="6" fillId="3" borderId="47" xfId="0" applyFont="1" applyFill="1" applyBorder="1" applyAlignment="1">
      <alignment horizontal="left" vertical="center" wrapText="1"/>
    </xf>
    <xf numFmtId="169" fontId="9" fillId="3" borderId="50" xfId="0" applyNumberFormat="1" applyFont="1" applyFill="1" applyBorder="1" applyAlignment="1" applyProtection="1">
      <alignment vertical="center"/>
      <protection locked="0"/>
    </xf>
    <xf numFmtId="165" fontId="6" fillId="3" borderId="26" xfId="0" applyNumberFormat="1" applyFont="1" applyFill="1" applyBorder="1" applyAlignment="1" applyProtection="1">
      <alignment vertical="center"/>
      <protection locked="0"/>
    </xf>
    <xf numFmtId="165" fontId="6" fillId="3" borderId="30" xfId="0" applyNumberFormat="1" applyFont="1" applyFill="1" applyBorder="1" applyAlignment="1" applyProtection="1">
      <alignment vertical="center"/>
      <protection/>
    </xf>
    <xf numFmtId="172" fontId="3" fillId="3" borderId="50" xfId="0" applyNumberFormat="1" applyFont="1" applyFill="1" applyBorder="1" applyAlignment="1" applyProtection="1">
      <alignment vertical="center"/>
      <protection/>
    </xf>
    <xf numFmtId="172" fontId="3" fillId="3" borderId="30" xfId="0" applyNumberFormat="1" applyFont="1" applyFill="1" applyBorder="1" applyAlignment="1" applyProtection="1">
      <alignment vertical="center"/>
      <protection/>
    </xf>
    <xf numFmtId="165" fontId="6" fillId="3" borderId="50" xfId="0" applyNumberFormat="1" applyFont="1" applyFill="1" applyBorder="1" applyAlignment="1" applyProtection="1">
      <alignment vertical="center"/>
      <protection locked="0"/>
    </xf>
    <xf numFmtId="164" fontId="3" fillId="0" borderId="115" xfId="0" applyFont="1" applyFill="1" applyBorder="1" applyAlignment="1">
      <alignment horizontal="left" vertical="center" wrapText="1"/>
    </xf>
    <xf numFmtId="169" fontId="7" fillId="0" borderId="59" xfId="0" applyNumberFormat="1" applyFont="1" applyFill="1" applyBorder="1" applyAlignment="1" applyProtection="1">
      <alignment vertical="center"/>
      <protection locked="0"/>
    </xf>
    <xf numFmtId="164" fontId="3" fillId="0" borderId="115" xfId="0" applyFont="1" applyFill="1" applyBorder="1" applyAlignment="1">
      <alignment vertical="center" wrapText="1"/>
    </xf>
    <xf numFmtId="164" fontId="6" fillId="3" borderId="111" xfId="0" applyFont="1" applyFill="1" applyBorder="1" applyAlignment="1">
      <alignment horizontal="left" vertical="center" wrapText="1"/>
    </xf>
    <xf numFmtId="169" fontId="9" fillId="3" borderId="8" xfId="0" applyNumberFormat="1" applyFont="1" applyFill="1" applyBorder="1" applyAlignment="1" applyProtection="1">
      <alignment vertical="center"/>
      <protection locked="0"/>
    </xf>
    <xf numFmtId="165" fontId="6" fillId="3" borderId="83" xfId="0" applyNumberFormat="1" applyFont="1" applyFill="1" applyBorder="1" applyAlignment="1" applyProtection="1">
      <alignment vertical="center"/>
      <protection locked="0"/>
    </xf>
    <xf numFmtId="165" fontId="6" fillId="3" borderId="7" xfId="0" applyNumberFormat="1" applyFont="1" applyFill="1" applyBorder="1" applyAlignment="1" applyProtection="1">
      <alignment vertical="center"/>
      <protection/>
    </xf>
    <xf numFmtId="172" fontId="3" fillId="3" borderId="8" xfId="0" applyNumberFormat="1" applyFont="1" applyFill="1" applyBorder="1" applyAlignment="1" applyProtection="1">
      <alignment vertical="center"/>
      <protection/>
    </xf>
    <xf numFmtId="172" fontId="3" fillId="3" borderId="7" xfId="0" applyNumberFormat="1" applyFont="1" applyFill="1" applyBorder="1" applyAlignment="1" applyProtection="1">
      <alignment vertical="center"/>
      <protection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9" fontId="7" fillId="0" borderId="35" xfId="0" applyNumberFormat="1" applyFont="1" applyFill="1" applyBorder="1" applyAlignment="1" applyProtection="1">
      <alignment/>
      <protection locked="0"/>
    </xf>
    <xf numFmtId="165" fontId="3" fillId="0" borderId="39" xfId="0" applyNumberFormat="1" applyFont="1" applyFill="1" applyBorder="1" applyAlignment="1" applyProtection="1">
      <alignment/>
      <protection locked="0"/>
    </xf>
    <xf numFmtId="165" fontId="3" fillId="5" borderId="33" xfId="0" applyNumberFormat="1" applyFont="1" applyFill="1" applyBorder="1" applyAlignment="1" applyProtection="1">
      <alignment vertical="center"/>
      <protection locked="0"/>
    </xf>
    <xf numFmtId="165" fontId="3" fillId="5" borderId="37" xfId="0" applyNumberFormat="1" applyFont="1" applyFill="1" applyBorder="1" applyAlignment="1" applyProtection="1">
      <alignment vertical="center"/>
      <protection/>
    </xf>
    <xf numFmtId="172" fontId="3" fillId="5" borderId="66" xfId="0" applyNumberFormat="1" applyFont="1" applyFill="1" applyBorder="1" applyAlignment="1" applyProtection="1">
      <alignment vertical="center"/>
      <protection/>
    </xf>
    <xf numFmtId="172" fontId="3" fillId="5" borderId="37" xfId="0" applyNumberFormat="1" applyFont="1" applyFill="1" applyBorder="1" applyAlignment="1" applyProtection="1">
      <alignment vertical="center"/>
      <protection/>
    </xf>
    <xf numFmtId="165" fontId="3" fillId="5" borderId="66" xfId="0" applyNumberFormat="1" applyFont="1" applyFill="1" applyBorder="1" applyAlignment="1" applyProtection="1">
      <alignment vertical="center"/>
      <protection locked="0"/>
    </xf>
    <xf numFmtId="165" fontId="3" fillId="5" borderId="43" xfId="0" applyNumberFormat="1" applyFont="1" applyFill="1" applyBorder="1" applyAlignment="1" applyProtection="1">
      <alignment vertical="center"/>
      <protection locked="0"/>
    </xf>
    <xf numFmtId="165" fontId="3" fillId="5" borderId="78" xfId="0" applyNumberFormat="1" applyFont="1" applyFill="1" applyBorder="1" applyAlignment="1" applyProtection="1">
      <alignment vertical="center"/>
      <protection/>
    </xf>
    <xf numFmtId="172" fontId="3" fillId="5" borderId="79" xfId="0" applyNumberFormat="1" applyFont="1" applyFill="1" applyBorder="1" applyAlignment="1" applyProtection="1">
      <alignment vertical="center"/>
      <protection/>
    </xf>
    <xf numFmtId="172" fontId="3" fillId="5" borderId="78" xfId="0" applyNumberFormat="1" applyFont="1" applyFill="1" applyBorder="1" applyAlignment="1" applyProtection="1">
      <alignment vertical="center"/>
      <protection/>
    </xf>
    <xf numFmtId="165" fontId="3" fillId="5" borderId="79" xfId="0" applyNumberFormat="1" applyFont="1" applyFill="1" applyBorder="1" applyAlignment="1" applyProtection="1">
      <alignment vertical="center"/>
      <protection locked="0"/>
    </xf>
    <xf numFmtId="169" fontId="4" fillId="6" borderId="116" xfId="0" applyNumberFormat="1" applyFont="1" applyFill="1" applyBorder="1" applyAlignment="1" applyProtection="1">
      <alignment vertical="center"/>
      <protection/>
    </xf>
    <xf numFmtId="169" fontId="9" fillId="6" borderId="66" xfId="0" applyNumberFormat="1" applyFont="1" applyFill="1" applyBorder="1" applyAlignment="1" applyProtection="1">
      <alignment vertical="center"/>
      <protection locked="0"/>
    </xf>
    <xf numFmtId="165" fontId="6" fillId="6" borderId="67" xfId="0" applyNumberFormat="1" applyFont="1" applyFill="1" applyBorder="1" applyAlignment="1" applyProtection="1">
      <alignment vertical="center"/>
      <protection locked="0"/>
    </xf>
    <xf numFmtId="165" fontId="6" fillId="6" borderId="69" xfId="0" applyNumberFormat="1" applyFont="1" applyFill="1" applyBorder="1" applyAlignment="1" applyProtection="1">
      <alignment vertical="center"/>
      <protection/>
    </xf>
    <xf numFmtId="172" fontId="3" fillId="6" borderId="45" xfId="0" applyNumberFormat="1" applyFont="1" applyFill="1" applyBorder="1" applyAlignment="1" applyProtection="1">
      <alignment vertical="center"/>
      <protection/>
    </xf>
    <xf numFmtId="172" fontId="3" fillId="6" borderId="69" xfId="0" applyNumberFormat="1" applyFont="1" applyFill="1" applyBorder="1" applyAlignment="1" applyProtection="1">
      <alignment vertical="center"/>
      <protection/>
    </xf>
    <xf numFmtId="165" fontId="6" fillId="6" borderId="45" xfId="0" applyNumberFormat="1" applyFont="1" applyFill="1" applyBorder="1" applyAlignment="1" applyProtection="1">
      <alignment vertical="center"/>
      <protection locked="0"/>
    </xf>
    <xf numFmtId="165" fontId="3" fillId="0" borderId="79" xfId="0" applyNumberFormat="1" applyFont="1" applyFill="1" applyBorder="1" applyAlignment="1" applyProtection="1">
      <alignment vertical="center"/>
      <protection locked="0"/>
    </xf>
    <xf numFmtId="169" fontId="4" fillId="0" borderId="47" xfId="0" applyNumberFormat="1" applyFont="1" applyBorder="1" applyAlignment="1" applyProtection="1">
      <alignment vertical="center" wrapText="1"/>
      <protection/>
    </xf>
    <xf numFmtId="165" fontId="3" fillId="0" borderId="66" xfId="0" applyNumberFormat="1" applyFont="1" applyFill="1" applyBorder="1" applyAlignment="1" applyProtection="1">
      <alignment vertical="center"/>
      <protection locked="0"/>
    </xf>
    <xf numFmtId="164" fontId="3" fillId="0" borderId="116" xfId="0" applyFont="1" applyFill="1" applyBorder="1" applyAlignment="1">
      <alignment vertical="center" wrapText="1"/>
    </xf>
    <xf numFmtId="164" fontId="3" fillId="2" borderId="30" xfId="0" applyFont="1" applyFill="1" applyBorder="1" applyAlignment="1">
      <alignment horizontal="left" vertical="center" wrapText="1"/>
    </xf>
    <xf numFmtId="169" fontId="9" fillId="2" borderId="79" xfId="0" applyNumberFormat="1" applyFont="1" applyFill="1" applyBorder="1" applyAlignment="1" applyProtection="1">
      <alignment vertical="center"/>
      <protection locked="0"/>
    </xf>
    <xf numFmtId="165" fontId="6" fillId="2" borderId="43" xfId="0" applyNumberFormat="1" applyFont="1" applyFill="1" applyBorder="1" applyAlignment="1" applyProtection="1">
      <alignment vertical="center"/>
      <protection locked="0"/>
    </xf>
    <xf numFmtId="165" fontId="6" fillId="2" borderId="78" xfId="0" applyNumberFormat="1" applyFont="1" applyFill="1" applyBorder="1" applyAlignment="1" applyProtection="1">
      <alignment vertical="center"/>
      <protection/>
    </xf>
    <xf numFmtId="165" fontId="6" fillId="2" borderId="79" xfId="0" applyNumberFormat="1" applyFont="1" applyFill="1" applyBorder="1" applyAlignment="1" applyProtection="1">
      <alignment vertical="center"/>
      <protection locked="0"/>
    </xf>
    <xf numFmtId="169" fontId="7" fillId="2" borderId="59" xfId="0" applyNumberFormat="1" applyFont="1" applyFill="1" applyBorder="1" applyAlignment="1" applyProtection="1">
      <alignment vertical="center"/>
      <protection locked="0"/>
    </xf>
    <xf numFmtId="165" fontId="3" fillId="2" borderId="26" xfId="0" applyNumberFormat="1" applyFont="1" applyFill="1" applyBorder="1" applyAlignment="1" applyProtection="1">
      <alignment vertical="center"/>
      <protection locked="0"/>
    </xf>
    <xf numFmtId="164" fontId="4" fillId="7" borderId="47" xfId="0" applyFont="1" applyFill="1" applyBorder="1" applyAlignment="1">
      <alignment vertical="center" wrapText="1"/>
    </xf>
    <xf numFmtId="169" fontId="9" fillId="0" borderId="50" xfId="0" applyNumberFormat="1" applyFont="1" applyFill="1" applyBorder="1" applyAlignment="1" applyProtection="1">
      <alignment vertical="center"/>
      <protection locked="0"/>
    </xf>
    <xf numFmtId="165" fontId="8" fillId="0" borderId="26" xfId="0" applyNumberFormat="1" applyFont="1" applyFill="1" applyBorder="1" applyAlignment="1" applyProtection="1">
      <alignment vertical="center"/>
      <protection locked="0"/>
    </xf>
    <xf numFmtId="165" fontId="8" fillId="0" borderId="30" xfId="0" applyNumberFormat="1" applyFont="1" applyFill="1" applyBorder="1" applyAlignment="1" applyProtection="1">
      <alignment vertical="center"/>
      <protection/>
    </xf>
    <xf numFmtId="172" fontId="4" fillId="0" borderId="50" xfId="0" applyNumberFormat="1" applyFont="1" applyFill="1" applyBorder="1" applyAlignment="1" applyProtection="1">
      <alignment vertical="center"/>
      <protection/>
    </xf>
    <xf numFmtId="165" fontId="4" fillId="3" borderId="26" xfId="0" applyNumberFormat="1" applyFont="1" applyFill="1" applyBorder="1" applyAlignment="1" applyProtection="1">
      <alignment vertical="center"/>
      <protection/>
    </xf>
    <xf numFmtId="165" fontId="4" fillId="0" borderId="30" xfId="0" applyNumberFormat="1" applyFont="1" applyFill="1" applyBorder="1" applyAlignment="1" applyProtection="1">
      <alignment vertical="center"/>
      <protection/>
    </xf>
    <xf numFmtId="172" fontId="4" fillId="0" borderId="30" xfId="0" applyNumberFormat="1" applyFont="1" applyFill="1" applyBorder="1" applyAlignment="1" applyProtection="1">
      <alignment vertical="center"/>
      <protection/>
    </xf>
    <xf numFmtId="165" fontId="8" fillId="0" borderId="50" xfId="0" applyNumberFormat="1" applyFont="1" applyFill="1" applyBorder="1" applyAlignment="1" applyProtection="1">
      <alignment vertical="center"/>
      <protection locked="0"/>
    </xf>
    <xf numFmtId="164" fontId="4" fillId="7" borderId="32" xfId="0" applyFont="1" applyFill="1" applyBorder="1" applyAlignment="1">
      <alignment vertical="center" wrapText="1"/>
    </xf>
    <xf numFmtId="165" fontId="8" fillId="6" borderId="33" xfId="0" applyNumberFormat="1" applyFont="1" applyFill="1" applyBorder="1" applyAlignment="1" applyProtection="1">
      <alignment vertical="center"/>
      <protection locked="0"/>
    </xf>
    <xf numFmtId="165" fontId="8" fillId="6" borderId="37" xfId="0" applyNumberFormat="1" applyFont="1" applyFill="1" applyBorder="1" applyAlignment="1" applyProtection="1">
      <alignment vertical="center"/>
      <protection/>
    </xf>
    <xf numFmtId="172" fontId="4" fillId="6" borderId="66" xfId="0" applyNumberFormat="1" applyFont="1" applyFill="1" applyBorder="1" applyAlignment="1" applyProtection="1">
      <alignment vertical="center"/>
      <protection/>
    </xf>
    <xf numFmtId="165" fontId="4" fillId="3" borderId="33" xfId="0" applyNumberFormat="1" applyFont="1" applyFill="1" applyBorder="1" applyAlignment="1" applyProtection="1">
      <alignment vertical="center"/>
      <protection/>
    </xf>
    <xf numFmtId="172" fontId="4" fillId="6" borderId="37" xfId="0" applyNumberFormat="1" applyFont="1" applyFill="1" applyBorder="1" applyAlignment="1" applyProtection="1">
      <alignment vertical="center"/>
      <protection/>
    </xf>
    <xf numFmtId="165" fontId="8" fillId="6" borderId="66" xfId="0" applyNumberFormat="1" applyFont="1" applyFill="1" applyBorder="1" applyAlignment="1" applyProtection="1">
      <alignment vertical="center"/>
      <protection locked="0"/>
    </xf>
    <xf numFmtId="165" fontId="4" fillId="0" borderId="39" xfId="0" applyNumberFormat="1" applyFont="1" applyFill="1" applyBorder="1" applyAlignment="1" applyProtection="1">
      <alignment vertical="center"/>
      <protection locked="0"/>
    </xf>
    <xf numFmtId="165" fontId="4" fillId="0" borderId="41" xfId="0" applyNumberFormat="1" applyFont="1" applyFill="1" applyBorder="1" applyAlignment="1" applyProtection="1">
      <alignment vertical="center"/>
      <protection/>
    </xf>
    <xf numFmtId="172" fontId="4" fillId="0" borderId="35" xfId="0" applyNumberFormat="1" applyFont="1" applyFill="1" applyBorder="1" applyAlignment="1" applyProtection="1">
      <alignment vertical="center"/>
      <protection/>
    </xf>
    <xf numFmtId="165" fontId="4" fillId="3" borderId="39" xfId="0" applyNumberFormat="1" applyFont="1" applyFill="1" applyBorder="1" applyAlignment="1" applyProtection="1">
      <alignment vertical="center"/>
      <protection/>
    </xf>
    <xf numFmtId="172" fontId="4" fillId="0" borderId="41" xfId="0" applyNumberFormat="1" applyFont="1" applyFill="1" applyBorder="1" applyAlignment="1" applyProtection="1">
      <alignment vertical="center"/>
      <protection/>
    </xf>
    <xf numFmtId="165" fontId="4" fillId="0" borderId="35" xfId="0" applyNumberFormat="1" applyFont="1" applyFill="1" applyBorder="1" applyAlignment="1" applyProtection="1">
      <alignment vertical="center"/>
      <protection locked="0"/>
    </xf>
    <xf numFmtId="165" fontId="3" fillId="0" borderId="98" xfId="0" applyNumberFormat="1" applyFont="1" applyFill="1" applyBorder="1" applyAlignment="1" applyProtection="1">
      <alignment vertical="center"/>
      <protection locked="0"/>
    </xf>
    <xf numFmtId="172" fontId="3" fillId="0" borderId="90" xfId="0" applyNumberFormat="1" applyFont="1" applyFill="1" applyBorder="1" applyAlignment="1" applyProtection="1">
      <alignment vertical="center"/>
      <protection/>
    </xf>
    <xf numFmtId="165" fontId="6" fillId="0" borderId="89" xfId="0" applyNumberFormat="1" applyFont="1" applyFill="1" applyBorder="1" applyAlignment="1" applyProtection="1">
      <alignment vertical="center"/>
      <protection/>
    </xf>
    <xf numFmtId="165" fontId="3" fillId="0" borderId="90" xfId="0" applyNumberFormat="1" applyFont="1" applyFill="1" applyBorder="1" applyAlignment="1" applyProtection="1">
      <alignment vertical="center"/>
      <protection/>
    </xf>
    <xf numFmtId="169" fontId="3" fillId="0" borderId="125" xfId="0" applyNumberFormat="1" applyFont="1" applyFill="1" applyBorder="1" applyAlignment="1">
      <alignment vertical="center"/>
    </xf>
    <xf numFmtId="169" fontId="7" fillId="0" borderId="125" xfId="0" applyNumberFormat="1" applyFont="1" applyFill="1" applyBorder="1" applyAlignment="1" applyProtection="1">
      <alignment/>
      <protection locked="0"/>
    </xf>
    <xf numFmtId="165" fontId="3" fillId="0" borderId="125" xfId="0" applyNumberFormat="1" applyFont="1" applyFill="1" applyBorder="1" applyAlignment="1" applyProtection="1">
      <alignment/>
      <protection locked="0"/>
    </xf>
    <xf numFmtId="169" fontId="3" fillId="0" borderId="0" xfId="0" applyNumberFormat="1" applyFont="1" applyFill="1" applyBorder="1" applyAlignment="1">
      <alignment vertical="center"/>
    </xf>
    <xf numFmtId="169" fontId="3" fillId="3" borderId="75" xfId="0" applyNumberFormat="1" applyFont="1" applyFill="1" applyBorder="1" applyAlignment="1" applyProtection="1">
      <alignment vertical="center"/>
      <protection/>
    </xf>
    <xf numFmtId="169" fontId="8" fillId="2" borderId="47" xfId="0" applyNumberFormat="1" applyFont="1" applyFill="1" applyBorder="1" applyAlignment="1">
      <alignment vertical="center"/>
    </xf>
    <xf numFmtId="172" fontId="6" fillId="2" borderId="37" xfId="0" applyNumberFormat="1" applyFont="1" applyFill="1" applyBorder="1" applyAlignment="1" applyProtection="1">
      <alignment vertical="center"/>
      <protection/>
    </xf>
    <xf numFmtId="165" fontId="6" fillId="2" borderId="50" xfId="0" applyNumberFormat="1" applyFont="1" applyFill="1" applyBorder="1" applyAlignment="1" applyProtection="1">
      <alignment vertical="center"/>
      <protection/>
    </xf>
    <xf numFmtId="169" fontId="3" fillId="0" borderId="24" xfId="0" applyNumberFormat="1" applyFont="1" applyFill="1" applyBorder="1" applyAlignment="1">
      <alignment horizontal="center" vertical="center" textRotation="90"/>
    </xf>
    <xf numFmtId="169" fontId="3" fillId="0" borderId="42" xfId="0" applyNumberFormat="1" applyFont="1" applyFill="1" applyBorder="1" applyAlignment="1">
      <alignment vertical="center"/>
    </xf>
    <xf numFmtId="169" fontId="8" fillId="2" borderId="25" xfId="0" applyNumberFormat="1" applyFont="1" applyFill="1" applyBorder="1" applyAlignment="1" applyProtection="1">
      <alignment vertical="center"/>
      <protection/>
    </xf>
    <xf numFmtId="169" fontId="9" fillId="2" borderId="28" xfId="0" applyNumberFormat="1" applyFont="1" applyFill="1" applyBorder="1" applyAlignment="1" applyProtection="1">
      <alignment vertical="center"/>
      <protection/>
    </xf>
    <xf numFmtId="165" fontId="6" fillId="2" borderId="48" xfId="0" applyNumberFormat="1" applyFont="1" applyFill="1" applyBorder="1" applyAlignment="1" applyProtection="1">
      <alignment vertical="center"/>
      <protection/>
    </xf>
    <xf numFmtId="165" fontId="6" fillId="2" borderId="27" xfId="0" applyNumberFormat="1" applyFont="1" applyFill="1" applyBorder="1" applyAlignment="1" applyProtection="1">
      <alignment vertical="center"/>
      <protection/>
    </xf>
    <xf numFmtId="172" fontId="6" fillId="2" borderId="28" xfId="0" applyNumberFormat="1" applyFont="1" applyFill="1" applyBorder="1" applyAlignment="1" applyProtection="1">
      <alignment vertical="center"/>
      <protection/>
    </xf>
    <xf numFmtId="165" fontId="6" fillId="3" borderId="48" xfId="0" applyNumberFormat="1" applyFont="1" applyFill="1" applyBorder="1" applyAlignment="1" applyProtection="1">
      <alignment vertical="center"/>
      <protection/>
    </xf>
    <xf numFmtId="172" fontId="9" fillId="2" borderId="27" xfId="0" applyNumberFormat="1" applyFont="1" applyFill="1" applyBorder="1" applyAlignment="1" applyProtection="1">
      <alignment vertical="center"/>
      <protection/>
    </xf>
    <xf numFmtId="165" fontId="6" fillId="2" borderId="28" xfId="0" applyNumberFormat="1" applyFont="1" applyFill="1" applyBorder="1" applyAlignment="1" applyProtection="1">
      <alignment vertical="center"/>
      <protection/>
    </xf>
    <xf numFmtId="164" fontId="3" fillId="0" borderId="32" xfId="0" applyFont="1" applyBorder="1" applyAlignment="1">
      <alignment vertical="center" wrapText="1"/>
    </xf>
    <xf numFmtId="169" fontId="7" fillId="6" borderId="66" xfId="0" applyNumberFormat="1" applyFont="1" applyFill="1" applyBorder="1" applyAlignment="1" applyProtection="1">
      <alignment vertical="center"/>
      <protection locked="0"/>
    </xf>
    <xf numFmtId="165" fontId="3" fillId="6" borderId="33" xfId="0" applyNumberFormat="1" applyFont="1" applyFill="1" applyBorder="1" applyAlignment="1" applyProtection="1">
      <alignment vertical="center"/>
      <protection locked="0"/>
    </xf>
    <xf numFmtId="165" fontId="3" fillId="6" borderId="37" xfId="0" applyNumberFormat="1" applyFont="1" applyFill="1" applyBorder="1" applyAlignment="1" applyProtection="1">
      <alignment vertical="center"/>
      <protection locked="0"/>
    </xf>
    <xf numFmtId="165" fontId="3" fillId="6" borderId="66" xfId="0" applyNumberFormat="1" applyFont="1" applyFill="1" applyBorder="1" applyAlignment="1" applyProtection="1">
      <alignment vertical="center"/>
      <protection locked="0"/>
    </xf>
    <xf numFmtId="169" fontId="3" fillId="0" borderId="38" xfId="0" applyNumberFormat="1" applyFont="1" applyFill="1" applyBorder="1" applyAlignment="1">
      <alignment vertical="center"/>
    </xf>
    <xf numFmtId="165" fontId="3" fillId="0" borderId="41" xfId="0" applyNumberFormat="1" applyFont="1" applyFill="1" applyBorder="1" applyAlignment="1" applyProtection="1">
      <alignment vertical="center"/>
      <protection locked="0"/>
    </xf>
    <xf numFmtId="169" fontId="3" fillId="6" borderId="114" xfId="0" applyNumberFormat="1" applyFont="1" applyFill="1" applyBorder="1" applyAlignment="1">
      <alignment horizontal="left" vertical="center"/>
    </xf>
    <xf numFmtId="169" fontId="7" fillId="6" borderId="45" xfId="0" applyNumberFormat="1" applyFont="1" applyFill="1" applyBorder="1" applyAlignment="1" applyProtection="1">
      <alignment vertical="center"/>
      <protection/>
    </xf>
    <xf numFmtId="165" fontId="3" fillId="6" borderId="67" xfId="0" applyNumberFormat="1" applyFont="1" applyFill="1" applyBorder="1" applyAlignment="1" applyProtection="1">
      <alignment vertical="center"/>
      <protection/>
    </xf>
    <xf numFmtId="165" fontId="3" fillId="6" borderId="69" xfId="0" applyNumberFormat="1" applyFont="1" applyFill="1" applyBorder="1" applyAlignment="1" applyProtection="1">
      <alignment vertical="center"/>
      <protection/>
    </xf>
    <xf numFmtId="165" fontId="3" fillId="6" borderId="45" xfId="0" applyNumberFormat="1" applyFont="1" applyFill="1" applyBorder="1" applyAlignment="1" applyProtection="1">
      <alignment vertical="center"/>
      <protection/>
    </xf>
    <xf numFmtId="164" fontId="3" fillId="0" borderId="64" xfId="0" applyFont="1" applyBorder="1" applyAlignment="1">
      <alignment vertical="center" wrapText="1"/>
    </xf>
    <xf numFmtId="169" fontId="7" fillId="6" borderId="8" xfId="0" applyNumberFormat="1" applyFont="1" applyFill="1" applyBorder="1" applyAlignment="1" applyProtection="1">
      <alignment vertical="center"/>
      <protection/>
    </xf>
    <xf numFmtId="165" fontId="3" fillId="6" borderId="83" xfId="0" applyNumberFormat="1" applyFont="1" applyFill="1" applyBorder="1" applyAlignment="1" applyProtection="1">
      <alignment vertical="center"/>
      <protection/>
    </xf>
    <xf numFmtId="165" fontId="3" fillId="6" borderId="7" xfId="0" applyNumberFormat="1" applyFont="1" applyFill="1" applyBorder="1" applyAlignment="1" applyProtection="1">
      <alignment vertical="center"/>
      <protection/>
    </xf>
    <xf numFmtId="165" fontId="3" fillId="6" borderId="8" xfId="0" applyNumberFormat="1" applyFont="1" applyFill="1" applyBorder="1" applyAlignment="1" applyProtection="1">
      <alignment vertical="center"/>
      <protection/>
    </xf>
    <xf numFmtId="164" fontId="3" fillId="0" borderId="75" xfId="0" applyFont="1" applyBorder="1" applyAlignment="1">
      <alignment vertical="center" wrapText="1"/>
    </xf>
    <xf numFmtId="164" fontId="3" fillId="0" borderId="64" xfId="0" applyFont="1" applyFill="1" applyBorder="1" applyAlignment="1">
      <alignment vertical="center" wrapText="1"/>
    </xf>
    <xf numFmtId="169" fontId="3" fillId="0" borderId="32" xfId="0" applyNumberFormat="1" applyFont="1" applyFill="1" applyBorder="1" applyAlignment="1">
      <alignment horizontal="left" vertical="center"/>
    </xf>
    <xf numFmtId="164" fontId="3" fillId="6" borderId="64" xfId="0" applyFont="1" applyFill="1" applyBorder="1" applyAlignment="1">
      <alignment vertical="center" wrapText="1"/>
    </xf>
    <xf numFmtId="169" fontId="7" fillId="6" borderId="66" xfId="0" applyNumberFormat="1" applyFont="1" applyFill="1" applyBorder="1" applyAlignment="1" applyProtection="1">
      <alignment vertical="center"/>
      <protection/>
    </xf>
    <xf numFmtId="165" fontId="3" fillId="6" borderId="33" xfId="0" applyNumberFormat="1" applyFont="1" applyFill="1" applyBorder="1" applyAlignment="1" applyProtection="1">
      <alignment vertical="center"/>
      <protection/>
    </xf>
    <xf numFmtId="165" fontId="3" fillId="6" borderId="37" xfId="0" applyNumberFormat="1" applyFont="1" applyFill="1" applyBorder="1" applyAlignment="1" applyProtection="1">
      <alignment vertical="center"/>
      <protection/>
    </xf>
    <xf numFmtId="165" fontId="3" fillId="6" borderId="66" xfId="0" applyNumberFormat="1" applyFont="1" applyFill="1" applyBorder="1" applyAlignment="1" applyProtection="1">
      <alignment vertical="center"/>
      <protection/>
    </xf>
    <xf numFmtId="169" fontId="3" fillId="0" borderId="47" xfId="0" applyNumberFormat="1" applyFont="1" applyFill="1" applyBorder="1" applyAlignment="1" applyProtection="1">
      <alignment horizontal="left" vertical="center" wrapText="1"/>
      <protection/>
    </xf>
    <xf numFmtId="164" fontId="3" fillId="0" borderId="54" xfId="0" applyFont="1" applyFill="1" applyBorder="1" applyAlignment="1">
      <alignment horizontal="center" vertical="center" textRotation="90"/>
    </xf>
    <xf numFmtId="169" fontId="3" fillId="0" borderId="71" xfId="0" applyNumberFormat="1" applyFont="1" applyFill="1" applyBorder="1" applyAlignment="1" applyProtection="1">
      <alignment vertical="center"/>
      <protection/>
    </xf>
    <xf numFmtId="165" fontId="3" fillId="0" borderId="98" xfId="0" applyNumberFormat="1" applyFont="1" applyFill="1" applyBorder="1" applyAlignment="1" applyProtection="1">
      <alignment vertical="center"/>
      <protection/>
    </xf>
    <xf numFmtId="169" fontId="3" fillId="0" borderId="125" xfId="0" applyNumberFormat="1" applyFont="1" applyFill="1" applyBorder="1" applyAlignment="1" applyProtection="1">
      <alignment vertical="center"/>
      <protection/>
    </xf>
    <xf numFmtId="169" fontId="3" fillId="0" borderId="0" xfId="0" applyNumberFormat="1" applyFont="1" applyFill="1" applyBorder="1" applyAlignment="1" applyProtection="1">
      <alignment vertical="center"/>
      <protection/>
    </xf>
    <xf numFmtId="169" fontId="7" fillId="0" borderId="0" xfId="0" applyNumberFormat="1" applyFont="1" applyFill="1" applyBorder="1" applyAlignment="1" applyProtection="1">
      <alignment vertical="center"/>
      <protection/>
    </xf>
    <xf numFmtId="172" fontId="6" fillId="2" borderId="14" xfId="0" applyNumberFormat="1" applyFont="1" applyFill="1" applyBorder="1" applyAlignment="1" applyProtection="1">
      <alignment vertical="center"/>
      <protection/>
    </xf>
    <xf numFmtId="172" fontId="6" fillId="2" borderId="13" xfId="0" applyNumberFormat="1" applyFont="1" applyFill="1" applyBorder="1" applyAlignment="1" applyProtection="1">
      <alignment vertical="center"/>
      <protection/>
    </xf>
    <xf numFmtId="169" fontId="6" fillId="0" borderId="23" xfId="0" applyNumberFormat="1" applyFont="1" applyFill="1" applyBorder="1" applyAlignment="1">
      <alignment horizontal="center" vertical="center"/>
    </xf>
    <xf numFmtId="169" fontId="3" fillId="3" borderId="20" xfId="0" applyNumberFormat="1" applyFont="1" applyFill="1" applyBorder="1" applyAlignment="1" applyProtection="1">
      <alignment/>
      <protection/>
    </xf>
    <xf numFmtId="169" fontId="7" fillId="3" borderId="22" xfId="0" applyNumberFormat="1" applyFont="1" applyFill="1" applyBorder="1" applyAlignment="1" applyProtection="1">
      <alignment vertical="center"/>
      <protection/>
    </xf>
    <xf numFmtId="167" fontId="3" fillId="3" borderId="5" xfId="0" applyNumberFormat="1" applyFont="1" applyFill="1" applyBorder="1" applyAlignment="1" applyProtection="1">
      <alignment vertical="center"/>
      <protection/>
    </xf>
    <xf numFmtId="167" fontId="3" fillId="3" borderId="21" xfId="0" applyNumberFormat="1" applyFont="1" applyFill="1" applyBorder="1" applyAlignment="1" applyProtection="1">
      <alignment vertical="center"/>
      <protection/>
    </xf>
    <xf numFmtId="172" fontId="3" fillId="3" borderId="22" xfId="0" applyNumberFormat="1" applyFont="1" applyFill="1" applyBorder="1" applyAlignment="1" applyProtection="1">
      <alignment vertical="center"/>
      <protection/>
    </xf>
    <xf numFmtId="167" fontId="3" fillId="3" borderId="22" xfId="0" applyNumberFormat="1" applyFont="1" applyFill="1" applyBorder="1" applyAlignment="1" applyProtection="1">
      <alignment vertical="center"/>
      <protection/>
    </xf>
    <xf numFmtId="164" fontId="6" fillId="0" borderId="51" xfId="0" applyFont="1" applyFill="1" applyBorder="1" applyAlignment="1">
      <alignment horizontal="center" vertical="center"/>
    </xf>
    <xf numFmtId="169" fontId="8" fillId="6" borderId="47" xfId="0" applyNumberFormat="1" applyFont="1" applyFill="1" applyBorder="1" applyAlignment="1">
      <alignment vertical="center"/>
    </xf>
    <xf numFmtId="164" fontId="7" fillId="0" borderId="63" xfId="0" applyFont="1" applyFill="1" applyBorder="1" applyAlignment="1">
      <alignment horizontal="center" vertical="center" textRotation="90"/>
    </xf>
    <xf numFmtId="164" fontId="8" fillId="0" borderId="0" xfId="0" applyFont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64" fontId="6" fillId="2" borderId="18" xfId="0" applyFont="1" applyFill="1" applyBorder="1" applyAlignment="1">
      <alignment horizontal="center" vertical="center"/>
    </xf>
    <xf numFmtId="164" fontId="6" fillId="2" borderId="23" xfId="0" applyFont="1" applyFill="1" applyBorder="1" applyAlignment="1">
      <alignment horizontal="center" vertical="center"/>
    </xf>
    <xf numFmtId="164" fontId="6" fillId="0" borderId="31" xfId="0" applyFont="1" applyFill="1" applyBorder="1" applyAlignment="1">
      <alignment horizontal="center" vertical="center"/>
    </xf>
    <xf numFmtId="169" fontId="8" fillId="6" borderId="75" xfId="0" applyNumberFormat="1" applyFont="1" applyFill="1" applyBorder="1" applyAlignment="1" applyProtection="1">
      <alignment vertical="center"/>
      <protection/>
    </xf>
    <xf numFmtId="169" fontId="7" fillId="6" borderId="12" xfId="0" applyNumberFormat="1" applyFont="1" applyFill="1" applyBorder="1" applyAlignment="1" applyProtection="1">
      <alignment vertical="center"/>
      <protection/>
    </xf>
    <xf numFmtId="165" fontId="3" fillId="6" borderId="62" xfId="0" applyNumberFormat="1" applyFont="1" applyFill="1" applyBorder="1" applyAlignment="1" applyProtection="1">
      <alignment vertical="center"/>
      <protection/>
    </xf>
    <xf numFmtId="165" fontId="3" fillId="6" borderId="11" xfId="0" applyNumberFormat="1" applyFont="1" applyFill="1" applyBorder="1" applyAlignment="1" applyProtection="1">
      <alignment vertical="center"/>
      <protection/>
    </xf>
    <xf numFmtId="172" fontId="3" fillId="6" borderId="12" xfId="0" applyNumberFormat="1" applyFont="1" applyFill="1" applyBorder="1" applyAlignment="1" applyProtection="1">
      <alignment vertical="center"/>
      <protection/>
    </xf>
    <xf numFmtId="172" fontId="3" fillId="6" borderId="11" xfId="0" applyNumberFormat="1" applyFont="1" applyFill="1" applyBorder="1" applyAlignment="1" applyProtection="1">
      <alignment vertical="center"/>
      <protection/>
    </xf>
    <xf numFmtId="165" fontId="3" fillId="6" borderId="12" xfId="0" applyNumberFormat="1" applyFont="1" applyFill="1" applyBorder="1" applyAlignment="1" applyProtection="1">
      <alignment vertical="center"/>
      <protection/>
    </xf>
    <xf numFmtId="164" fontId="7" fillId="0" borderId="54" xfId="0" applyFont="1" applyFill="1" applyBorder="1" applyAlignment="1">
      <alignment horizontal="center" vertical="center" textRotation="90"/>
    </xf>
    <xf numFmtId="169" fontId="4" fillId="0" borderId="47" xfId="0" applyNumberFormat="1" applyFont="1" applyFill="1" applyBorder="1" applyAlignment="1">
      <alignment vertical="center"/>
    </xf>
    <xf numFmtId="164" fontId="3" fillId="0" borderId="142" xfId="0" applyFont="1" applyFill="1" applyBorder="1" applyAlignment="1">
      <alignment vertical="center" wrapText="1"/>
    </xf>
    <xf numFmtId="169" fontId="8" fillId="2" borderId="16" xfId="0" applyNumberFormat="1" applyFont="1" applyFill="1" applyBorder="1" applyAlignment="1" applyProtection="1">
      <alignment vertical="center" wrapText="1"/>
      <protection/>
    </xf>
    <xf numFmtId="164" fontId="6" fillId="0" borderId="72" xfId="0" applyFont="1" applyFill="1" applyBorder="1" applyAlignment="1">
      <alignment horizontal="center" vertical="center"/>
    </xf>
    <xf numFmtId="169" fontId="6" fillId="0" borderId="55" xfId="0" applyNumberFormat="1" applyFont="1" applyFill="1" applyBorder="1" applyAlignment="1" applyProtection="1">
      <alignment vertical="center" wrapText="1"/>
      <protection/>
    </xf>
    <xf numFmtId="169" fontId="6" fillId="2" borderId="18" xfId="0" applyNumberFormat="1" applyFont="1" applyFill="1" applyBorder="1" applyAlignment="1" applyProtection="1">
      <alignment horizontal="center" vertical="center"/>
      <protection/>
    </xf>
    <xf numFmtId="169" fontId="25" fillId="2" borderId="16" xfId="0" applyNumberFormat="1" applyFont="1" applyFill="1" applyBorder="1" applyAlignment="1" applyProtection="1">
      <alignment vertical="center"/>
      <protection/>
    </xf>
    <xf numFmtId="165" fontId="6" fillId="2" borderId="2" xfId="0" applyNumberFormat="1" applyFont="1" applyFill="1" applyBorder="1" applyAlignment="1" applyProtection="1">
      <alignment vertical="center"/>
      <protection/>
    </xf>
    <xf numFmtId="169" fontId="6" fillId="0" borderId="18" xfId="0" applyNumberFormat="1" applyFont="1" applyFill="1" applyBorder="1" applyAlignment="1" applyProtection="1">
      <alignment horizontal="center" vertical="center" wrapText="1"/>
      <protection/>
    </xf>
    <xf numFmtId="169" fontId="6" fillId="0" borderId="16" xfId="0" applyNumberFormat="1" applyFont="1" applyFill="1" applyBorder="1" applyAlignment="1" applyProtection="1">
      <alignment vertical="center" wrapText="1"/>
      <protection/>
    </xf>
    <xf numFmtId="169" fontId="9" fillId="0" borderId="3" xfId="0" applyNumberFormat="1" applyFont="1" applyFill="1" applyBorder="1" applyAlignment="1" applyProtection="1">
      <alignment vertical="center"/>
      <protection/>
    </xf>
    <xf numFmtId="165" fontId="6" fillId="0" borderId="4" xfId="0" applyNumberFormat="1" applyFont="1" applyFill="1" applyBorder="1" applyAlignment="1" applyProtection="1">
      <alignment vertical="center"/>
      <protection/>
    </xf>
    <xf numFmtId="165" fontId="6" fillId="0" borderId="17" xfId="0" applyNumberFormat="1" applyFont="1" applyFill="1" applyBorder="1" applyAlignment="1" applyProtection="1">
      <alignment vertical="center"/>
      <protection/>
    </xf>
    <xf numFmtId="172" fontId="6" fillId="0" borderId="3" xfId="0" applyNumberFormat="1" applyFont="1" applyFill="1" applyBorder="1" applyAlignment="1" applyProtection="1">
      <alignment vertical="center"/>
      <protection/>
    </xf>
    <xf numFmtId="165" fontId="3" fillId="3" borderId="4" xfId="0" applyNumberFormat="1" applyFont="1" applyFill="1" applyBorder="1" applyAlignment="1" applyProtection="1">
      <alignment vertical="center"/>
      <protection/>
    </xf>
    <xf numFmtId="165" fontId="6" fillId="3" borderId="2" xfId="0" applyNumberFormat="1" applyFont="1" applyFill="1" applyBorder="1" applyAlignment="1" applyProtection="1">
      <alignment vertical="center"/>
      <protection/>
    </xf>
    <xf numFmtId="165" fontId="3" fillId="3" borderId="17" xfId="0" applyNumberFormat="1" applyFont="1" applyFill="1" applyBorder="1" applyAlignment="1" applyProtection="1">
      <alignment vertical="center"/>
      <protection/>
    </xf>
    <xf numFmtId="165" fontId="6" fillId="3" borderId="3" xfId="0" applyNumberFormat="1" applyFont="1" applyFill="1" applyBorder="1" applyAlignment="1" applyProtection="1">
      <alignment vertical="center"/>
      <protection/>
    </xf>
    <xf numFmtId="169" fontId="3" fillId="0" borderId="0" xfId="0" applyNumberFormat="1" applyFont="1" applyFill="1" applyBorder="1" applyAlignment="1" applyProtection="1">
      <alignment horizontal="center"/>
      <protection/>
    </xf>
    <xf numFmtId="169" fontId="3" fillId="0" borderId="0" xfId="0" applyNumberFormat="1" applyFont="1" applyFill="1" applyBorder="1" applyAlignment="1" applyProtection="1">
      <alignment/>
      <protection/>
    </xf>
    <xf numFmtId="169" fontId="7" fillId="0" borderId="0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/>
      <protection/>
    </xf>
    <xf numFmtId="164" fontId="8" fillId="2" borderId="51" xfId="0" applyFont="1" applyFill="1" applyBorder="1" applyAlignment="1">
      <alignment horizontal="left" vertical="center" wrapText="1"/>
    </xf>
    <xf numFmtId="172" fontId="6" fillId="2" borderId="47" xfId="0" applyNumberFormat="1" applyFont="1" applyFill="1" applyBorder="1" applyAlignment="1" applyProtection="1">
      <alignment vertical="center"/>
      <protection/>
    </xf>
    <xf numFmtId="165" fontId="3" fillId="2" borderId="30" xfId="0" applyNumberFormat="1" applyFont="1" applyFill="1" applyBorder="1" applyAlignment="1">
      <alignment vertical="center"/>
    </xf>
    <xf numFmtId="169" fontId="6" fillId="2" borderId="51" xfId="0" applyNumberFormat="1" applyFont="1" applyFill="1" applyBorder="1" applyAlignment="1">
      <alignment vertical="center" wrapText="1"/>
    </xf>
    <xf numFmtId="172" fontId="9" fillId="2" borderId="47" xfId="0" applyNumberFormat="1" applyFont="1" applyFill="1" applyBorder="1" applyAlignment="1" applyProtection="1">
      <alignment vertical="center"/>
      <protection/>
    </xf>
    <xf numFmtId="164" fontId="3" fillId="0" borderId="52" xfId="0" applyFont="1" applyFill="1" applyBorder="1" applyAlignment="1">
      <alignment horizontal="center" vertical="center" textRotation="90" wrapText="1"/>
    </xf>
    <xf numFmtId="169" fontId="7" fillId="0" borderId="66" xfId="0" applyNumberFormat="1" applyFont="1" applyFill="1" applyBorder="1" applyAlignment="1">
      <alignment vertical="center" wrapText="1"/>
    </xf>
    <xf numFmtId="165" fontId="3" fillId="0" borderId="33" xfId="0" applyNumberFormat="1" applyFont="1" applyFill="1" applyBorder="1" applyAlignment="1">
      <alignment vertical="center" wrapText="1"/>
    </xf>
    <xf numFmtId="165" fontId="3" fillId="0" borderId="37" xfId="0" applyNumberFormat="1" applyFont="1" applyFill="1" applyBorder="1" applyAlignment="1" applyProtection="1">
      <alignment vertical="center" wrapText="1"/>
      <protection/>
    </xf>
    <xf numFmtId="172" fontId="3" fillId="0" borderId="32" xfId="0" applyNumberFormat="1" applyFont="1" applyFill="1" applyBorder="1" applyAlignment="1" applyProtection="1">
      <alignment vertical="center" wrapText="1"/>
      <protection/>
    </xf>
    <xf numFmtId="165" fontId="3" fillId="3" borderId="33" xfId="0" applyNumberFormat="1" applyFont="1" applyFill="1" applyBorder="1" applyAlignment="1" applyProtection="1">
      <alignment vertical="center" wrapText="1"/>
      <protection/>
    </xf>
    <xf numFmtId="165" fontId="3" fillId="0" borderId="66" xfId="0" applyNumberFormat="1" applyFont="1" applyFill="1" applyBorder="1" applyAlignment="1" applyProtection="1">
      <alignment vertical="center" wrapText="1"/>
      <protection/>
    </xf>
    <xf numFmtId="169" fontId="7" fillId="0" borderId="45" xfId="0" applyNumberFormat="1" applyFont="1" applyFill="1" applyBorder="1" applyAlignment="1">
      <alignment vertical="center" wrapText="1"/>
    </xf>
    <xf numFmtId="165" fontId="3" fillId="0" borderId="67" xfId="0" applyNumberFormat="1" applyFont="1" applyFill="1" applyBorder="1" applyAlignment="1">
      <alignment vertical="center" wrapText="1"/>
    </xf>
    <xf numFmtId="165" fontId="3" fillId="0" borderId="69" xfId="0" applyNumberFormat="1" applyFont="1" applyFill="1" applyBorder="1" applyAlignment="1" applyProtection="1">
      <alignment vertical="center" wrapText="1"/>
      <protection/>
    </xf>
    <xf numFmtId="172" fontId="3" fillId="0" borderId="114" xfId="0" applyNumberFormat="1" applyFont="1" applyFill="1" applyBorder="1" applyAlignment="1" applyProtection="1">
      <alignment vertical="center" wrapText="1"/>
      <protection/>
    </xf>
    <xf numFmtId="165" fontId="3" fillId="3" borderId="67" xfId="0" applyNumberFormat="1" applyFont="1" applyFill="1" applyBorder="1" applyAlignment="1" applyProtection="1">
      <alignment vertical="center" wrapText="1"/>
      <protection/>
    </xf>
    <xf numFmtId="165" fontId="3" fillId="0" borderId="45" xfId="0" applyNumberFormat="1" applyFont="1" applyFill="1" applyBorder="1" applyAlignment="1" applyProtection="1">
      <alignment vertical="center" wrapText="1"/>
      <protection/>
    </xf>
    <xf numFmtId="164" fontId="3" fillId="0" borderId="114" xfId="0" applyFont="1" applyFill="1" applyBorder="1" applyAlignment="1">
      <alignment horizontal="left" vertical="center" wrapText="1"/>
    </xf>
    <xf numFmtId="164" fontId="3" fillId="0" borderId="51" xfId="0" applyFont="1" applyFill="1" applyBorder="1" applyAlignment="1">
      <alignment horizontal="left" vertical="center" wrapText="1"/>
    </xf>
    <xf numFmtId="172" fontId="3" fillId="0" borderId="47" xfId="0" applyNumberFormat="1" applyFont="1" applyFill="1" applyBorder="1" applyAlignment="1" applyProtection="1">
      <alignment vertical="center"/>
      <protection/>
    </xf>
    <xf numFmtId="172" fontId="3" fillId="2" borderId="64" xfId="0" applyNumberFormat="1" applyFont="1" applyFill="1" applyBorder="1" applyAlignment="1" applyProtection="1">
      <alignment vertical="center"/>
      <protection/>
    </xf>
    <xf numFmtId="165" fontId="3" fillId="2" borderId="7" xfId="0" applyNumberFormat="1" applyFont="1" applyFill="1" applyBorder="1" applyAlignment="1" applyProtection="1">
      <alignment vertical="center"/>
      <protection/>
    </xf>
    <xf numFmtId="165" fontId="6" fillId="2" borderId="81" xfId="0" applyNumberFormat="1" applyFont="1" applyFill="1" applyBorder="1" applyAlignment="1">
      <alignment vertical="center"/>
    </xf>
    <xf numFmtId="169" fontId="6" fillId="0" borderId="131" xfId="0" applyNumberFormat="1" applyFont="1" applyFill="1" applyBorder="1" applyAlignment="1">
      <alignment horizontal="center" vertical="center"/>
    </xf>
    <xf numFmtId="164" fontId="3" fillId="0" borderId="47" xfId="0" applyFont="1" applyFill="1" applyBorder="1" applyAlignment="1">
      <alignment horizontal="left" vertical="center"/>
    </xf>
    <xf numFmtId="172" fontId="3" fillId="4" borderId="47" xfId="0" applyNumberFormat="1" applyFont="1" applyFill="1" applyBorder="1" applyAlignment="1" applyProtection="1">
      <alignment vertical="center"/>
      <protection/>
    </xf>
    <xf numFmtId="165" fontId="3" fillId="4" borderId="81" xfId="0" applyNumberFormat="1" applyFont="1" applyFill="1" applyBorder="1" applyAlignment="1" applyProtection="1">
      <alignment vertical="center"/>
      <protection/>
    </xf>
    <xf numFmtId="164" fontId="3" fillId="0" borderId="73" xfId="0" applyFont="1" applyBorder="1" applyAlignment="1">
      <alignment vertical="center"/>
    </xf>
    <xf numFmtId="165" fontId="3" fillId="0" borderId="120" xfId="0" applyNumberFormat="1" applyFont="1" applyFill="1" applyBorder="1" applyAlignment="1" applyProtection="1">
      <alignment vertical="center" wrapText="1"/>
      <protection/>
    </xf>
    <xf numFmtId="164" fontId="3" fillId="0" borderId="38" xfId="0" applyFont="1" applyBorder="1" applyAlignment="1">
      <alignment vertical="center"/>
    </xf>
    <xf numFmtId="164" fontId="3" fillId="0" borderId="42" xfId="0" applyFont="1" applyBorder="1" applyAlignment="1">
      <alignment vertical="center"/>
    </xf>
    <xf numFmtId="164" fontId="3" fillId="0" borderId="42" xfId="0" applyFont="1" applyFill="1" applyBorder="1" applyAlignment="1">
      <alignment horizontal="left" vertical="center"/>
    </xf>
    <xf numFmtId="169" fontId="7" fillId="0" borderId="8" xfId="0" applyNumberFormat="1" applyFont="1" applyFill="1" applyBorder="1" applyAlignment="1">
      <alignment vertical="center" wrapText="1"/>
    </xf>
    <xf numFmtId="164" fontId="3" fillId="0" borderId="71" xfId="0" applyFont="1" applyBorder="1" applyAlignment="1">
      <alignment vertical="center"/>
    </xf>
    <xf numFmtId="169" fontId="7" fillId="0" borderId="90" xfId="0" applyNumberFormat="1" applyFont="1" applyFill="1" applyBorder="1" applyAlignment="1">
      <alignment vertical="center" wrapText="1"/>
    </xf>
    <xf numFmtId="165" fontId="3" fillId="0" borderId="98" xfId="0" applyNumberFormat="1" applyFont="1" applyFill="1" applyBorder="1" applyAlignment="1">
      <alignment vertical="center" wrapText="1"/>
    </xf>
    <xf numFmtId="165" fontId="3" fillId="0" borderId="89" xfId="0" applyNumberFormat="1" applyFont="1" applyFill="1" applyBorder="1" applyAlignment="1" applyProtection="1">
      <alignment vertical="center" wrapText="1"/>
      <protection/>
    </xf>
    <xf numFmtId="172" fontId="3" fillId="0" borderId="71" xfId="0" applyNumberFormat="1" applyFont="1" applyFill="1" applyBorder="1" applyAlignment="1" applyProtection="1">
      <alignment vertical="center" wrapText="1"/>
      <protection/>
    </xf>
    <xf numFmtId="165" fontId="3" fillId="3" borderId="98" xfId="0" applyNumberFormat="1" applyFont="1" applyFill="1" applyBorder="1" applyAlignment="1" applyProtection="1">
      <alignment vertical="center" wrapText="1"/>
      <protection/>
    </xf>
    <xf numFmtId="165" fontId="3" fillId="0" borderId="143" xfId="0" applyNumberFormat="1" applyFont="1" applyFill="1" applyBorder="1" applyAlignment="1" applyProtection="1">
      <alignment vertical="center" wrapText="1"/>
      <protection/>
    </xf>
    <xf numFmtId="164" fontId="6" fillId="2" borderId="25" xfId="0" applyFont="1" applyFill="1" applyBorder="1" applyAlignment="1">
      <alignment horizontal="left" vertical="center" wrapText="1"/>
    </xf>
    <xf numFmtId="169" fontId="9" fillId="2" borderId="28" xfId="0" applyNumberFormat="1" applyFont="1" applyFill="1" applyBorder="1" applyAlignment="1">
      <alignment vertical="center"/>
    </xf>
    <xf numFmtId="168" fontId="6" fillId="2" borderId="25" xfId="0" applyNumberFormat="1" applyFont="1" applyFill="1" applyBorder="1" applyAlignment="1" applyProtection="1">
      <alignment vertical="center"/>
      <protection/>
    </xf>
    <xf numFmtId="165" fontId="6" fillId="2" borderId="24" xfId="0" applyNumberFormat="1" applyFont="1" applyFill="1" applyBorder="1" applyAlignment="1">
      <alignment vertical="center"/>
    </xf>
    <xf numFmtId="165" fontId="3" fillId="0" borderId="27" xfId="0" applyNumberFormat="1" applyFont="1" applyFill="1" applyBorder="1" applyAlignment="1" applyProtection="1">
      <alignment vertical="center"/>
      <protection/>
    </xf>
    <xf numFmtId="169" fontId="6" fillId="0" borderId="47" xfId="0" applyNumberFormat="1" applyFont="1" applyFill="1" applyBorder="1" applyAlignment="1">
      <alignment horizontal="center" vertical="center"/>
    </xf>
    <xf numFmtId="168" fontId="3" fillId="0" borderId="47" xfId="0" applyNumberFormat="1" applyFont="1" applyFill="1" applyBorder="1" applyAlignment="1" applyProtection="1">
      <alignment vertical="center"/>
      <protection/>
    </xf>
    <xf numFmtId="165" fontId="3" fillId="0" borderId="31" xfId="0" applyNumberFormat="1" applyFont="1" applyFill="1" applyBorder="1" applyAlignment="1" applyProtection="1">
      <alignment vertical="center"/>
      <protection/>
    </xf>
    <xf numFmtId="165" fontId="3" fillId="0" borderId="49" xfId="0" applyNumberFormat="1" applyFont="1" applyFill="1" applyBorder="1" applyAlignment="1" applyProtection="1">
      <alignment vertical="center"/>
      <protection/>
    </xf>
    <xf numFmtId="169" fontId="26" fillId="0" borderId="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 applyProtection="1">
      <alignment vertical="center"/>
      <protection/>
    </xf>
    <xf numFmtId="168" fontId="3" fillId="0" borderId="0" xfId="0" applyNumberFormat="1" applyFont="1" applyFill="1" applyBorder="1" applyAlignment="1" applyProtection="1">
      <alignment vertical="center"/>
      <protection/>
    </xf>
    <xf numFmtId="169" fontId="6" fillId="0" borderId="2" xfId="0" applyNumberFormat="1" applyFont="1" applyFill="1" applyBorder="1" applyAlignment="1">
      <alignment vertical="center" textRotation="90" wrapText="1"/>
    </xf>
    <xf numFmtId="169" fontId="6" fillId="0" borderId="125" xfId="0" applyNumberFormat="1" applyFont="1" applyFill="1" applyBorder="1" applyAlignment="1">
      <alignment vertical="center" wrapText="1"/>
    </xf>
    <xf numFmtId="169" fontId="7" fillId="0" borderId="108" xfId="0" applyNumberFormat="1" applyFont="1" applyFill="1" applyBorder="1" applyAlignment="1">
      <alignment vertical="center"/>
    </xf>
    <xf numFmtId="165" fontId="3" fillId="0" borderId="106" xfId="0" applyNumberFormat="1" applyFont="1" applyFill="1" applyBorder="1" applyAlignment="1">
      <alignment vertical="center"/>
    </xf>
    <xf numFmtId="165" fontId="3" fillId="0" borderId="107" xfId="0" applyNumberFormat="1" applyFont="1" applyFill="1" applyBorder="1" applyAlignment="1" applyProtection="1">
      <alignment vertical="center"/>
      <protection/>
    </xf>
    <xf numFmtId="172" fontId="3" fillId="0" borderId="108" xfId="0" applyNumberFormat="1" applyFont="1" applyFill="1" applyBorder="1" applyAlignment="1" applyProtection="1">
      <alignment vertical="center"/>
      <protection/>
    </xf>
    <xf numFmtId="165" fontId="3" fillId="3" borderId="106" xfId="0" applyNumberFormat="1" applyFont="1" applyFill="1" applyBorder="1" applyAlignment="1" applyProtection="1">
      <alignment vertical="center"/>
      <protection/>
    </xf>
    <xf numFmtId="165" fontId="3" fillId="0" borderId="110" xfId="0" applyNumberFormat="1" applyFont="1" applyFill="1" applyBorder="1" applyAlignment="1" applyProtection="1">
      <alignment vertical="center"/>
      <protection/>
    </xf>
    <xf numFmtId="165" fontId="3" fillId="0" borderId="108" xfId="0" applyNumberFormat="1" applyFont="1" applyFill="1" applyBorder="1" applyAlignment="1" applyProtection="1">
      <alignment vertical="center"/>
      <protection/>
    </xf>
    <xf numFmtId="164" fontId="3" fillId="0" borderId="88" xfId="0" applyFont="1" applyFill="1" applyBorder="1" applyAlignment="1">
      <alignment horizontal="right" vertical="center"/>
    </xf>
    <xf numFmtId="169" fontId="7" fillId="0" borderId="14" xfId="0" applyNumberFormat="1" applyFont="1" applyFill="1" applyBorder="1" applyAlignment="1">
      <alignment vertical="center"/>
    </xf>
    <xf numFmtId="170" fontId="3" fillId="0" borderId="56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 applyProtection="1">
      <alignment vertical="center"/>
      <protection/>
    </xf>
    <xf numFmtId="166" fontId="3" fillId="0" borderId="1" xfId="0" applyNumberFormat="1" applyFont="1" applyFill="1" applyBorder="1" applyAlignment="1" applyProtection="1">
      <alignment vertical="center"/>
      <protection/>
    </xf>
    <xf numFmtId="167" fontId="3" fillId="3" borderId="56" xfId="0" applyNumberFormat="1" applyFont="1" applyFill="1" applyBorder="1" applyAlignment="1" applyProtection="1">
      <alignment vertical="center"/>
      <protection/>
    </xf>
    <xf numFmtId="167" fontId="3" fillId="0" borderId="54" xfId="0" applyNumberFormat="1" applyFont="1" applyFill="1" applyBorder="1" applyAlignment="1" applyProtection="1">
      <alignment vertical="center"/>
      <protection/>
    </xf>
    <xf numFmtId="167" fontId="3" fillId="0" borderId="13" xfId="0" applyNumberFormat="1" applyFont="1" applyFill="1" applyBorder="1" applyAlignment="1" applyProtection="1">
      <alignment vertical="center"/>
      <protection/>
    </xf>
    <xf numFmtId="167" fontId="3" fillId="0" borderId="14" xfId="0" applyNumberFormat="1" applyFont="1" applyFill="1" applyBorder="1" applyAlignment="1" applyProtection="1">
      <alignment vertical="center"/>
      <protection/>
    </xf>
    <xf numFmtId="169" fontId="6" fillId="0" borderId="0" xfId="0" applyNumberFormat="1" applyFont="1" applyFill="1" applyBorder="1" applyAlignment="1">
      <alignment vertical="center" wrapText="1"/>
    </xf>
    <xf numFmtId="165" fontId="3" fillId="0" borderId="58" xfId="0" applyNumberFormat="1" applyFont="1" applyFill="1" applyBorder="1" applyAlignment="1" applyProtection="1">
      <alignment vertical="center"/>
      <protection/>
    </xf>
    <xf numFmtId="169" fontId="7" fillId="0" borderId="14" xfId="0" applyNumberFormat="1" applyFont="1" applyFill="1" applyBorder="1" applyAlignment="1">
      <alignment horizontal="right" vertical="center"/>
    </xf>
    <xf numFmtId="170" fontId="3" fillId="0" borderId="56" xfId="0" applyNumberFormat="1" applyFont="1" applyFill="1" applyBorder="1" applyAlignment="1">
      <alignment horizontal="right" vertical="center"/>
    </xf>
    <xf numFmtId="170" fontId="3" fillId="0" borderId="13" xfId="15" applyNumberFormat="1" applyFont="1" applyFill="1" applyBorder="1" applyAlignment="1" applyProtection="1">
      <alignment horizontal="right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167" fontId="6" fillId="3" borderId="56" xfId="0" applyNumberFormat="1" applyFont="1" applyFill="1" applyBorder="1" applyAlignment="1" applyProtection="1">
      <alignment horizontal="center" vertical="center"/>
      <protection/>
    </xf>
    <xf numFmtId="167" fontId="3" fillId="0" borderId="54" xfId="0" applyNumberFormat="1" applyFont="1" applyFill="1" applyBorder="1" applyAlignment="1" applyProtection="1">
      <alignment horizontal="right" vertical="center"/>
      <protection/>
    </xf>
    <xf numFmtId="167" fontId="6" fillId="0" borderId="13" xfId="0" applyNumberFormat="1" applyFont="1" applyFill="1" applyBorder="1" applyAlignment="1" applyProtection="1">
      <alignment horizontal="center" vertical="center"/>
      <protection/>
    </xf>
    <xf numFmtId="167" fontId="3" fillId="0" borderId="14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90"/>
  <sheetViews>
    <sheetView tabSelected="1" workbookViewId="0" topLeftCell="A9">
      <pane ySplit="1110" topLeftCell="A1" activePane="bottomLeft" state="split"/>
      <selection pane="topLeft" activeCell="A9" sqref="A9"/>
      <selection pane="bottomLeft" activeCell="A6" sqref="A6"/>
    </sheetView>
  </sheetViews>
  <sheetFormatPr defaultColWidth="9.00390625" defaultRowHeight="9.75" customHeight="1"/>
  <cols>
    <col min="1" max="1" width="20.625" style="1" customWidth="1"/>
    <col min="2" max="2" width="42.625" style="1" customWidth="1"/>
    <col min="3" max="3" width="7.625" style="1" customWidth="1"/>
    <col min="4" max="4" width="7.875" style="1" customWidth="1"/>
    <col min="5" max="5" width="5.00390625" style="1" customWidth="1"/>
    <col min="6" max="6" width="8.125" style="2" customWidth="1"/>
    <col min="7" max="7" width="7.875" style="1" customWidth="1"/>
    <col min="8" max="8" width="5.125" style="1" customWidth="1"/>
    <col min="9" max="9" width="7.375" style="0" customWidth="1"/>
  </cols>
  <sheetData>
    <row r="2" spans="1:9" s="1" customFormat="1" ht="9.75" customHeight="1">
      <c r="A2" s="3"/>
      <c r="B2" s="4" t="s">
        <v>0</v>
      </c>
      <c r="C2" s="4"/>
      <c r="D2" s="4"/>
      <c r="E2" s="4"/>
      <c r="F2" s="4"/>
      <c r="G2" s="4"/>
      <c r="H2" s="4"/>
      <c r="I2" s="4"/>
    </row>
    <row r="3" spans="1:9" s="1" customFormat="1" ht="12" customHeight="1">
      <c r="A3" s="3"/>
      <c r="B3" s="5" t="s">
        <v>1</v>
      </c>
      <c r="C3" s="5"/>
      <c r="D3" s="5"/>
      <c r="E3" s="5"/>
      <c r="F3" s="5"/>
      <c r="G3" s="5"/>
      <c r="H3" s="5"/>
      <c r="I3" s="5"/>
    </row>
    <row r="4" spans="1:9" s="1" customFormat="1" ht="12.75" customHeight="1">
      <c r="A4" s="3"/>
      <c r="B4" s="4" t="s">
        <v>2</v>
      </c>
      <c r="C4" s="4"/>
      <c r="D4" s="4"/>
      <c r="E4" s="4"/>
      <c r="F4" s="4"/>
      <c r="G4" s="4"/>
      <c r="H4" s="4"/>
      <c r="I4" s="4"/>
    </row>
    <row r="5" spans="1:8" s="1" customFormat="1" ht="12.75" customHeight="1">
      <c r="A5" s="6" t="s">
        <v>3</v>
      </c>
      <c r="B5" s="6"/>
      <c r="C5" s="6"/>
      <c r="D5" s="6"/>
      <c r="E5" s="6"/>
      <c r="F5" s="6"/>
      <c r="G5" s="6"/>
      <c r="H5" s="6"/>
    </row>
    <row r="6" spans="1:8" s="1" customFormat="1" ht="15.75" customHeight="1">
      <c r="A6" s="6" t="s">
        <v>4</v>
      </c>
      <c r="B6" s="6"/>
      <c r="C6" s="6"/>
      <c r="D6" s="6"/>
      <c r="E6" s="6"/>
      <c r="F6" s="6"/>
      <c r="G6" s="6"/>
      <c r="H6" s="6"/>
    </row>
    <row r="7" spans="1:8" s="1" customFormat="1" ht="16.5" customHeight="1">
      <c r="A7" s="6" t="s">
        <v>5</v>
      </c>
      <c r="B7" s="6"/>
      <c r="C7" s="6"/>
      <c r="D7" s="6"/>
      <c r="E7" s="6"/>
      <c r="F7" s="6"/>
      <c r="G7" s="6"/>
      <c r="H7" s="6"/>
    </row>
    <row r="8" spans="1:8" s="1" customFormat="1" ht="12" customHeight="1">
      <c r="A8" s="7"/>
      <c r="B8" s="7"/>
      <c r="C8" s="7"/>
      <c r="D8" s="7"/>
      <c r="E8" s="7"/>
      <c r="F8" s="8"/>
      <c r="G8" s="9" t="s">
        <v>6</v>
      </c>
      <c r="H8" s="9"/>
    </row>
    <row r="9" spans="1:9" s="16" customFormat="1" ht="12" customHeight="1">
      <c r="A9" s="10" t="s">
        <v>7</v>
      </c>
      <c r="B9" s="11" t="s">
        <v>8</v>
      </c>
      <c r="C9" s="12" t="s">
        <v>9</v>
      </c>
      <c r="D9" s="13" t="s">
        <v>10</v>
      </c>
      <c r="E9" s="13"/>
      <c r="F9" s="14" t="s">
        <v>11</v>
      </c>
      <c r="G9" s="15" t="s">
        <v>12</v>
      </c>
      <c r="H9" s="15"/>
      <c r="I9" s="15"/>
    </row>
    <row r="10" spans="1:9" s="16" customFormat="1" ht="9.75" customHeight="1">
      <c r="A10" s="10"/>
      <c r="B10" s="11"/>
      <c r="C10" s="12"/>
      <c r="D10" s="17" t="s">
        <v>13</v>
      </c>
      <c r="E10" s="18" t="s">
        <v>14</v>
      </c>
      <c r="F10" s="14"/>
      <c r="G10" s="19" t="s">
        <v>10</v>
      </c>
      <c r="H10" s="20" t="s">
        <v>15</v>
      </c>
      <c r="I10" s="21" t="s">
        <v>16</v>
      </c>
    </row>
    <row r="11" spans="1:9" s="16" customFormat="1" ht="12" customHeight="1">
      <c r="A11" s="10"/>
      <c r="B11" s="11"/>
      <c r="C11" s="12"/>
      <c r="D11" s="22" t="s">
        <v>17</v>
      </c>
      <c r="E11" s="23" t="s">
        <v>18</v>
      </c>
      <c r="F11" s="14"/>
      <c r="G11" s="22" t="s">
        <v>19</v>
      </c>
      <c r="H11" s="24" t="s">
        <v>20</v>
      </c>
      <c r="I11" s="21"/>
    </row>
    <row r="12" spans="1:9" s="16" customFormat="1" ht="14.25" customHeight="1">
      <c r="A12" s="10"/>
      <c r="B12" s="11"/>
      <c r="C12" s="12"/>
      <c r="D12" s="25" t="s">
        <v>21</v>
      </c>
      <c r="E12" s="26" t="s">
        <v>22</v>
      </c>
      <c r="F12" s="14"/>
      <c r="G12" s="27" t="s">
        <v>23</v>
      </c>
      <c r="H12" s="28" t="s">
        <v>24</v>
      </c>
      <c r="I12" s="21"/>
    </row>
    <row r="13" spans="1:9" s="1" customFormat="1" ht="22.5" customHeight="1">
      <c r="A13" s="29" t="s">
        <v>25</v>
      </c>
      <c r="B13" s="30" t="s">
        <v>26</v>
      </c>
      <c r="C13" s="31">
        <f>C78+C185</f>
        <v>242847</v>
      </c>
      <c r="D13" s="32">
        <f>D78+D185</f>
        <v>101681.4</v>
      </c>
      <c r="E13" s="33">
        <f>IF(C13&gt;0,D13/C13*100,1)</f>
        <v>41.870560476349304</v>
      </c>
      <c r="F13" s="34">
        <f>D13-C13</f>
        <v>-141165.6</v>
      </c>
      <c r="G13" s="35">
        <f>G78+G185</f>
        <v>105941.80000000002</v>
      </c>
      <c r="H13" s="36">
        <f>IF(G13&gt;0,D13/G13*100,0)</f>
        <v>95.97854671149629</v>
      </c>
      <c r="I13" s="37">
        <f>D13-G13</f>
        <v>-4260.400000000023</v>
      </c>
    </row>
    <row r="14" spans="1:9" s="1" customFormat="1" ht="14.25" customHeight="1">
      <c r="A14" s="38"/>
      <c r="B14" s="39" t="s">
        <v>27</v>
      </c>
      <c r="C14" s="40">
        <f>C13/C285*100</f>
        <v>26.495373262614123</v>
      </c>
      <c r="D14" s="41">
        <f>D13/D285*100</f>
        <v>23.764754605643255</v>
      </c>
      <c r="E14" s="33"/>
      <c r="F14" s="42"/>
      <c r="G14" s="43">
        <f>G13/G285*100</f>
        <v>28.48850529585701</v>
      </c>
      <c r="H14" s="36"/>
      <c r="I14" s="44"/>
    </row>
    <row r="15" spans="1:9" s="1" customFormat="1" ht="19.5" customHeight="1">
      <c r="A15" s="45" t="s">
        <v>28</v>
      </c>
      <c r="B15" s="46" t="s">
        <v>29</v>
      </c>
      <c r="C15" s="47">
        <f>C17</f>
        <v>84957</v>
      </c>
      <c r="D15" s="48">
        <f>D17</f>
        <v>38124.200000000004</v>
      </c>
      <c r="E15" s="33">
        <f>IF(C15&gt;0,D15/C15*100,0)</f>
        <v>44.87470131949104</v>
      </c>
      <c r="F15" s="34">
        <f>D15-C15</f>
        <v>-46832.799999999996</v>
      </c>
      <c r="G15" s="49">
        <f>G17</f>
        <v>37137</v>
      </c>
      <c r="H15" s="36">
        <f>IF(G15&gt;0,D15/G15*100,0)</f>
        <v>102.65826534184237</v>
      </c>
      <c r="I15" s="50">
        <f>D15-G15</f>
        <v>987.2000000000044</v>
      </c>
    </row>
    <row r="16" spans="1:9" s="1" customFormat="1" ht="13.5" customHeight="1">
      <c r="A16" s="51"/>
      <c r="B16" s="52" t="s">
        <v>30</v>
      </c>
      <c r="C16" s="53">
        <f>C15/C13*100</f>
        <v>34.98375520389381</v>
      </c>
      <c r="D16" s="54">
        <f>D15/D13*100</f>
        <v>37.49377958997418</v>
      </c>
      <c r="E16" s="55"/>
      <c r="F16" s="56"/>
      <c r="G16" s="57">
        <f>G15/G13*100</f>
        <v>35.05415237422811</v>
      </c>
      <c r="H16" s="58"/>
      <c r="I16" s="59"/>
    </row>
    <row r="17" spans="1:9" s="1" customFormat="1" ht="21" customHeight="1">
      <c r="A17" s="60" t="s">
        <v>31</v>
      </c>
      <c r="B17" s="61" t="s">
        <v>32</v>
      </c>
      <c r="C17" s="62">
        <f>C21+C22+C23+C24</f>
        <v>84957</v>
      </c>
      <c r="D17" s="63">
        <f>D21+D22+D23+D24</f>
        <v>38124.200000000004</v>
      </c>
      <c r="E17" s="64">
        <f>IF(C17&gt;0,D17/C17*100,0)</f>
        <v>44.87470131949104</v>
      </c>
      <c r="F17" s="65">
        <f>D17-C17</f>
        <v>-46832.799999999996</v>
      </c>
      <c r="G17" s="66">
        <f>G21+G22+G23+G24</f>
        <v>37137</v>
      </c>
      <c r="H17" s="67">
        <f>IF(G17&gt;0,D17/G17*100,0)</f>
        <v>102.65826534184237</v>
      </c>
      <c r="I17" s="68">
        <f aca="true" t="shared" si="0" ref="I17:I25">D17-G17</f>
        <v>987.2000000000044</v>
      </c>
    </row>
    <row r="18" spans="1:9" s="1" customFormat="1" ht="15.75" customHeight="1">
      <c r="A18" s="69" t="s">
        <v>33</v>
      </c>
      <c r="B18" s="70" t="s">
        <v>34</v>
      </c>
      <c r="C18" s="71">
        <f>C17-(C19+C20)</f>
        <v>63717.7</v>
      </c>
      <c r="D18" s="72">
        <f>D17-(D19+D20)</f>
        <v>28593.100000000006</v>
      </c>
      <c r="E18" s="73">
        <f>IF(C18&gt;0,D18/C18*100,0)</f>
        <v>44.87465806204556</v>
      </c>
      <c r="F18" s="74">
        <f>D18-C18</f>
        <v>-35124.59999999999</v>
      </c>
      <c r="G18" s="75">
        <f>G17-(G19+G20)</f>
        <v>27852.7</v>
      </c>
      <c r="H18" s="76">
        <f>IF(G18&gt;0,D18/G18*100,0)</f>
        <v>102.65827011384894</v>
      </c>
      <c r="I18" s="77">
        <f t="shared" si="0"/>
        <v>740.4000000000051</v>
      </c>
    </row>
    <row r="19" spans="1:9" s="1" customFormat="1" ht="18" customHeight="1">
      <c r="A19" s="69"/>
      <c r="B19" s="78" t="s">
        <v>35</v>
      </c>
      <c r="C19" s="79">
        <f>ROUND(C17*5/20,1)</f>
        <v>21239.3</v>
      </c>
      <c r="D19" s="80">
        <f>ROUND(D17*5/20,1)</f>
        <v>9531.1</v>
      </c>
      <c r="E19" s="81">
        <f>IF(C19&gt;0,D19/C19*100,0)</f>
        <v>44.874831091420155</v>
      </c>
      <c r="F19" s="74">
        <f>D19-C19</f>
        <v>-11708.199999999999</v>
      </c>
      <c r="G19" s="75">
        <f>ROUND(G17*5/20,1)</f>
        <v>9284.3</v>
      </c>
      <c r="H19" s="82">
        <f>IF(G19&gt;0,D19/G19*100,0)</f>
        <v>102.6582510259255</v>
      </c>
      <c r="I19" s="77">
        <f t="shared" si="0"/>
        <v>246.8000000000011</v>
      </c>
    </row>
    <row r="20" spans="1:9" s="1" customFormat="1" ht="15.75" customHeight="1">
      <c r="A20" s="69"/>
      <c r="B20" s="83" t="s">
        <v>36</v>
      </c>
      <c r="C20" s="84">
        <f>ROUND(C17*0/20,1)</f>
        <v>0</v>
      </c>
      <c r="D20" s="85"/>
      <c r="E20" s="86"/>
      <c r="F20" s="87"/>
      <c r="G20" s="88"/>
      <c r="H20" s="89"/>
      <c r="I20" s="77">
        <f t="shared" si="0"/>
        <v>0</v>
      </c>
    </row>
    <row r="21" spans="1:9" s="1" customFormat="1" ht="61.5" customHeight="1">
      <c r="A21" s="90" t="s">
        <v>37</v>
      </c>
      <c r="B21" s="91" t="s">
        <v>38</v>
      </c>
      <c r="C21" s="92">
        <v>83257</v>
      </c>
      <c r="D21" s="93">
        <v>37313.3</v>
      </c>
      <c r="E21" s="94">
        <f>IF(C21&gt;0,D21/C21*100,0)</f>
        <v>44.81701238334315</v>
      </c>
      <c r="F21" s="95">
        <f>D21-C21</f>
        <v>-45943.7</v>
      </c>
      <c r="G21" s="96">
        <v>36177.8</v>
      </c>
      <c r="H21" s="97">
        <f>IF(G21&gt;0,D21/G21*100,0)</f>
        <v>103.13866514824008</v>
      </c>
      <c r="I21" s="98">
        <f t="shared" si="0"/>
        <v>1135.5</v>
      </c>
    </row>
    <row r="22" spans="1:9" s="1" customFormat="1" ht="93" customHeight="1">
      <c r="A22" s="99" t="s">
        <v>39</v>
      </c>
      <c r="B22" s="91" t="s">
        <v>40</v>
      </c>
      <c r="C22" s="92">
        <v>1000</v>
      </c>
      <c r="D22" s="100">
        <v>208.6</v>
      </c>
      <c r="E22" s="101">
        <f>IF(C22&gt;0,D22/C22*100,0)</f>
        <v>20.86</v>
      </c>
      <c r="F22" s="102">
        <f>D22-C22</f>
        <v>-791.4</v>
      </c>
      <c r="G22" s="103">
        <v>586.7</v>
      </c>
      <c r="H22" s="104">
        <f>IF(G22&gt;0,D22/G22*100,0)</f>
        <v>35.554798022839606</v>
      </c>
      <c r="I22" s="105">
        <f t="shared" si="0"/>
        <v>-378.1</v>
      </c>
    </row>
    <row r="23" spans="1:9" s="1" customFormat="1" ht="38.25" customHeight="1">
      <c r="A23" s="90" t="s">
        <v>41</v>
      </c>
      <c r="B23" s="106" t="s">
        <v>42</v>
      </c>
      <c r="C23" s="92">
        <v>200</v>
      </c>
      <c r="D23" s="100">
        <v>359</v>
      </c>
      <c r="E23" s="101">
        <f>IF(C23&gt;0,D23/C23*100,0)</f>
        <v>179.5</v>
      </c>
      <c r="F23" s="102">
        <f>D23-C23</f>
        <v>159</v>
      </c>
      <c r="G23" s="103">
        <v>141.2</v>
      </c>
      <c r="H23" s="104">
        <f>IF(G23&gt;0,D23/G23*100,0)</f>
        <v>254.24929178470256</v>
      </c>
      <c r="I23" s="105">
        <f t="shared" si="0"/>
        <v>217.8</v>
      </c>
    </row>
    <row r="24" spans="1:9" s="1" customFormat="1" ht="69.75" customHeight="1">
      <c r="A24" s="107" t="s">
        <v>43</v>
      </c>
      <c r="B24" s="108" t="s">
        <v>44</v>
      </c>
      <c r="C24" s="92">
        <v>500</v>
      </c>
      <c r="D24" s="100">
        <v>243.3</v>
      </c>
      <c r="E24" s="101">
        <f>IF(C24&gt;0,D24/C24*100,0)</f>
        <v>48.660000000000004</v>
      </c>
      <c r="F24" s="102">
        <f>D24-C24</f>
        <v>-256.7</v>
      </c>
      <c r="G24" s="103">
        <v>231.3</v>
      </c>
      <c r="H24" s="104">
        <f>IF(G24&gt;0,D24/G24*100,0)</f>
        <v>105.1880674448768</v>
      </c>
      <c r="I24" s="105">
        <f t="shared" si="0"/>
        <v>12</v>
      </c>
    </row>
    <row r="25" spans="1:9" s="1" customFormat="1" ht="34.5" customHeight="1">
      <c r="A25" s="109" t="s">
        <v>45</v>
      </c>
      <c r="B25" s="110" t="s">
        <v>46</v>
      </c>
      <c r="C25" s="111">
        <f>C27</f>
        <v>2064</v>
      </c>
      <c r="D25" s="112">
        <f>D27</f>
        <v>1089.5</v>
      </c>
      <c r="E25" s="113">
        <f>IF(C25&gt;0,D25/C25*100,0)</f>
        <v>52.78585271317829</v>
      </c>
      <c r="F25" s="111">
        <f>D25-C25</f>
        <v>-974.5</v>
      </c>
      <c r="G25" s="112">
        <f>G27</f>
        <v>926.3000000000001</v>
      </c>
      <c r="H25" s="114">
        <f>IF(G25&gt;0,D25/G25*100,0)</f>
        <v>117.61848213321817</v>
      </c>
      <c r="I25" s="113">
        <f t="shared" si="0"/>
        <v>163.19999999999993</v>
      </c>
    </row>
    <row r="26" spans="1:9" s="1" customFormat="1" ht="20.25" customHeight="1">
      <c r="A26" s="115"/>
      <c r="B26" s="52" t="s">
        <v>47</v>
      </c>
      <c r="C26" s="116">
        <f>C25/C13*100</f>
        <v>0.8499178495101855</v>
      </c>
      <c r="D26" s="117">
        <f>D25/D13*100</f>
        <v>1.0714840668991576</v>
      </c>
      <c r="E26" s="118"/>
      <c r="F26" s="116"/>
      <c r="G26" s="117">
        <f>G25/G13*100</f>
        <v>0.8743479910667932</v>
      </c>
      <c r="H26" s="119"/>
      <c r="I26" s="118"/>
    </row>
    <row r="27" spans="1:9" s="1" customFormat="1" ht="24.75" customHeight="1">
      <c r="A27" s="120" t="s">
        <v>48</v>
      </c>
      <c r="B27" s="121" t="s">
        <v>49</v>
      </c>
      <c r="C27" s="122">
        <f>C28+C30+C32+C34</f>
        <v>2064</v>
      </c>
      <c r="D27" s="123">
        <f>D28+D30+D32+D34</f>
        <v>1089.5</v>
      </c>
      <c r="E27" s="124">
        <f>IF(C27&gt;0,D27/C27*100,0)</f>
        <v>52.78585271317829</v>
      </c>
      <c r="F27" s="122">
        <f>D27-C27</f>
        <v>-974.5</v>
      </c>
      <c r="G27" s="123">
        <f>G28+G30+G32+G34</f>
        <v>926.3000000000001</v>
      </c>
      <c r="H27" s="125">
        <f>IF(G27&gt;0,D27/G27*100,0)</f>
        <v>117.61848213321817</v>
      </c>
      <c r="I27" s="124">
        <f>D27-G27</f>
        <v>163.19999999999993</v>
      </c>
    </row>
    <row r="28" spans="1:9" s="1" customFormat="1" ht="59.25" customHeight="1">
      <c r="A28" s="126" t="s">
        <v>50</v>
      </c>
      <c r="B28" s="127" t="s">
        <v>51</v>
      </c>
      <c r="C28" s="128">
        <f>C29</f>
        <v>748</v>
      </c>
      <c r="D28" s="129">
        <f>D29</f>
        <v>494.6</v>
      </c>
      <c r="E28" s="130">
        <f>IF(C28&gt;0,D28/C28*100,0)</f>
        <v>66.12299465240642</v>
      </c>
      <c r="F28" s="128">
        <f>D28-C28</f>
        <v>-253.39999999999998</v>
      </c>
      <c r="G28" s="131">
        <v>401.5</v>
      </c>
      <c r="H28" s="132">
        <f>IF(G28&gt;0,D28/G28*100,0)</f>
        <v>123.18804483188046</v>
      </c>
      <c r="I28" s="133">
        <f>D28-G28</f>
        <v>93.10000000000002</v>
      </c>
    </row>
    <row r="29" spans="1:9" s="1" customFormat="1" ht="90" customHeight="1">
      <c r="A29" s="134" t="s">
        <v>52</v>
      </c>
      <c r="B29" s="108" t="s">
        <v>53</v>
      </c>
      <c r="C29" s="135">
        <v>748</v>
      </c>
      <c r="D29" s="136">
        <v>494.6</v>
      </c>
      <c r="E29" s="137">
        <f aca="true" t="shared" si="1" ref="E29:E35">IF(C29&gt;0,D29/C29*100,0)</f>
        <v>66.12299465240642</v>
      </c>
      <c r="F29" s="138">
        <f aca="true" t="shared" si="2" ref="F29:F35">D29-C29</f>
        <v>-253.39999999999998</v>
      </c>
      <c r="G29" s="136"/>
      <c r="H29" s="139"/>
      <c r="I29" s="137"/>
    </row>
    <row r="30" spans="1:9" s="1" customFormat="1" ht="68.25" customHeight="1">
      <c r="A30" s="126" t="s">
        <v>54</v>
      </c>
      <c r="B30" s="140" t="s">
        <v>55</v>
      </c>
      <c r="C30" s="141">
        <f>C31</f>
        <v>5</v>
      </c>
      <c r="D30" s="142">
        <f>D31</f>
        <v>3.7</v>
      </c>
      <c r="E30" s="143">
        <f t="shared" si="1"/>
        <v>74</v>
      </c>
      <c r="F30" s="141">
        <f t="shared" si="2"/>
        <v>-1.2999999999999998</v>
      </c>
      <c r="G30" s="144">
        <v>3</v>
      </c>
      <c r="H30" s="145">
        <f>IF(G30&gt;0,D30/G30*100,0)</f>
        <v>123.33333333333334</v>
      </c>
      <c r="I30" s="146">
        <f>D30-G30</f>
        <v>0.7000000000000002</v>
      </c>
    </row>
    <row r="31" spans="1:9" s="1" customFormat="1" ht="100.5" customHeight="1">
      <c r="A31" s="134" t="s">
        <v>56</v>
      </c>
      <c r="B31" s="147" t="s">
        <v>57</v>
      </c>
      <c r="C31" s="148">
        <v>5</v>
      </c>
      <c r="D31" s="149">
        <v>3.7</v>
      </c>
      <c r="E31" s="150">
        <f t="shared" si="1"/>
        <v>74</v>
      </c>
      <c r="F31" s="151">
        <f t="shared" si="2"/>
        <v>-1.2999999999999998</v>
      </c>
      <c r="G31" s="149"/>
      <c r="H31" s="152"/>
      <c r="I31" s="150"/>
    </row>
    <row r="32" spans="1:9" s="1" customFormat="1" ht="57.75" customHeight="1">
      <c r="A32" s="126" t="s">
        <v>58</v>
      </c>
      <c r="B32" s="140" t="s">
        <v>59</v>
      </c>
      <c r="C32" s="141">
        <f>C33</f>
        <v>1450</v>
      </c>
      <c r="D32" s="142">
        <f>D33</f>
        <v>685.4</v>
      </c>
      <c r="E32" s="143">
        <f t="shared" si="1"/>
        <v>47.26896551724138</v>
      </c>
      <c r="F32" s="141">
        <f t="shared" si="2"/>
        <v>-764.6</v>
      </c>
      <c r="G32" s="144">
        <v>605.2</v>
      </c>
      <c r="H32" s="145">
        <f>IF(G32&gt;0,D32/G32*100,0)</f>
        <v>113.25181758096497</v>
      </c>
      <c r="I32" s="146">
        <f>D32-G32</f>
        <v>80.19999999999993</v>
      </c>
    </row>
    <row r="33" spans="1:9" s="1" customFormat="1" ht="92.25" customHeight="1">
      <c r="A33" s="134" t="s">
        <v>60</v>
      </c>
      <c r="B33" s="147" t="s">
        <v>61</v>
      </c>
      <c r="C33" s="148">
        <v>1450</v>
      </c>
      <c r="D33" s="149">
        <v>685.4</v>
      </c>
      <c r="E33" s="150">
        <f t="shared" si="1"/>
        <v>47.26896551724138</v>
      </c>
      <c r="F33" s="151">
        <f t="shared" si="2"/>
        <v>-764.6</v>
      </c>
      <c r="G33" s="149"/>
      <c r="H33" s="152"/>
      <c r="I33" s="150"/>
    </row>
    <row r="34" spans="1:9" s="1" customFormat="1" ht="57.75" customHeight="1">
      <c r="A34" s="153" t="s">
        <v>62</v>
      </c>
      <c r="B34" s="127" t="s">
        <v>63</v>
      </c>
      <c r="C34" s="141">
        <f>C35</f>
        <v>-139</v>
      </c>
      <c r="D34" s="142">
        <f>D35</f>
        <v>-94.2</v>
      </c>
      <c r="E34" s="143">
        <f t="shared" si="1"/>
        <v>0</v>
      </c>
      <c r="F34" s="141">
        <f t="shared" si="2"/>
        <v>44.8</v>
      </c>
      <c r="G34" s="144">
        <v>-83.4</v>
      </c>
      <c r="H34" s="145">
        <f>IF(G34&gt;0,D34/G34*100,0)</f>
        <v>0</v>
      </c>
      <c r="I34" s="146">
        <f>D34-G34</f>
        <v>-10.799999999999997</v>
      </c>
    </row>
    <row r="35" spans="1:9" s="1" customFormat="1" ht="95.25" customHeight="1">
      <c r="A35" s="154" t="s">
        <v>64</v>
      </c>
      <c r="B35" s="155" t="s">
        <v>65</v>
      </c>
      <c r="C35" s="156">
        <v>-139</v>
      </c>
      <c r="D35" s="157">
        <v>-94.2</v>
      </c>
      <c r="E35" s="158">
        <f t="shared" si="1"/>
        <v>0</v>
      </c>
      <c r="F35" s="159">
        <f t="shared" si="2"/>
        <v>44.8</v>
      </c>
      <c r="G35" s="157"/>
      <c r="H35" s="160"/>
      <c r="I35" s="158"/>
    </row>
    <row r="36" spans="1:9" s="1" customFormat="1" ht="24.75" customHeight="1">
      <c r="A36" s="161" t="s">
        <v>66</v>
      </c>
      <c r="B36" s="162" t="s">
        <v>67</v>
      </c>
      <c r="C36" s="111">
        <f>C38+C41+C44</f>
        <v>29587</v>
      </c>
      <c r="D36" s="114">
        <f>D38+D41+D44</f>
        <v>14297.900000000001</v>
      </c>
      <c r="E36" s="163">
        <f>IF(C36&gt;0,D36/C36*100,0)</f>
        <v>48.3249400074357</v>
      </c>
      <c r="F36" s="164">
        <f>D36-C36</f>
        <v>-15289.099999999999</v>
      </c>
      <c r="G36" s="112">
        <f>G38+G41+G44</f>
        <v>13963.8</v>
      </c>
      <c r="H36" s="165">
        <f>IF(G36&gt;0,D36/G36*100,0)</f>
        <v>102.39261519070742</v>
      </c>
      <c r="I36" s="113">
        <f>D36-G36</f>
        <v>334.1000000000022</v>
      </c>
    </row>
    <row r="37" spans="1:9" s="1" customFormat="1" ht="17.25" customHeight="1">
      <c r="A37" s="51"/>
      <c r="B37" s="52" t="s">
        <v>30</v>
      </c>
      <c r="C37" s="53">
        <f>C36/C13*100</f>
        <v>12.183391188690821</v>
      </c>
      <c r="D37" s="54">
        <f>D36/D13*100</f>
        <v>14.061470436087625</v>
      </c>
      <c r="E37" s="55"/>
      <c r="F37" s="56"/>
      <c r="G37" s="57">
        <f>G36/G13*100</f>
        <v>13.18063314008257</v>
      </c>
      <c r="H37" s="58"/>
      <c r="I37" s="59"/>
    </row>
    <row r="38" spans="1:9" s="1" customFormat="1" ht="24" customHeight="1">
      <c r="A38" s="166" t="s">
        <v>68</v>
      </c>
      <c r="B38" s="121" t="s">
        <v>69</v>
      </c>
      <c r="C38" s="122">
        <f>C39+C40</f>
        <v>25500</v>
      </c>
      <c r="D38" s="125">
        <f>D39+D40</f>
        <v>13024.6</v>
      </c>
      <c r="E38" s="167">
        <f aca="true" t="shared" si="3" ref="E38:E45">IF(C38&gt;0,D38/C38*100,0)</f>
        <v>51.07686274509804</v>
      </c>
      <c r="F38" s="168">
        <f aca="true" t="shared" si="4" ref="F38:F46">D38-C38</f>
        <v>-12475.4</v>
      </c>
      <c r="G38" s="123">
        <f>G39+G40</f>
        <v>12585</v>
      </c>
      <c r="H38" s="169">
        <f aca="true" t="shared" si="5" ref="H38:H45">IF(G38&gt;0,D38/G38*100,0)</f>
        <v>103.49304727850617</v>
      </c>
      <c r="I38" s="124">
        <f aca="true" t="shared" si="6" ref="I38:I46">D38-G38</f>
        <v>439.60000000000036</v>
      </c>
    </row>
    <row r="39" spans="1:9" s="1" customFormat="1" ht="22.5" customHeight="1">
      <c r="A39" s="170" t="s">
        <v>70</v>
      </c>
      <c r="B39" s="171" t="s">
        <v>71</v>
      </c>
      <c r="C39" s="172">
        <v>25500</v>
      </c>
      <c r="D39" s="132">
        <v>13023.1</v>
      </c>
      <c r="E39" s="173">
        <f t="shared" si="3"/>
        <v>51.07098039215686</v>
      </c>
      <c r="F39" s="174">
        <f t="shared" si="4"/>
        <v>-12476.9</v>
      </c>
      <c r="G39" s="131">
        <v>12584.5</v>
      </c>
      <c r="H39" s="175">
        <f t="shared" si="5"/>
        <v>103.48523977909335</v>
      </c>
      <c r="I39" s="133">
        <f t="shared" si="6"/>
        <v>438.60000000000036</v>
      </c>
    </row>
    <row r="40" spans="1:9" s="1" customFormat="1" ht="33.75" customHeight="1">
      <c r="A40" s="176" t="s">
        <v>72</v>
      </c>
      <c r="B40" s="177" t="s">
        <v>73</v>
      </c>
      <c r="C40" s="148"/>
      <c r="D40" s="152">
        <v>1.5</v>
      </c>
      <c r="E40" s="178">
        <f t="shared" si="3"/>
        <v>0</v>
      </c>
      <c r="F40" s="179">
        <f t="shared" si="4"/>
        <v>1.5</v>
      </c>
      <c r="G40" s="149">
        <v>0.5</v>
      </c>
      <c r="H40" s="180">
        <f t="shared" si="5"/>
        <v>300</v>
      </c>
      <c r="I40" s="150">
        <f t="shared" si="6"/>
        <v>1</v>
      </c>
    </row>
    <row r="41" spans="1:9" s="1" customFormat="1" ht="24" customHeight="1">
      <c r="A41" s="90" t="s">
        <v>74</v>
      </c>
      <c r="B41" s="121" t="s">
        <v>75</v>
      </c>
      <c r="C41" s="122">
        <f>C42+C43</f>
        <v>87</v>
      </c>
      <c r="D41" s="125">
        <f>D42+D43</f>
        <v>154.6</v>
      </c>
      <c r="E41" s="167">
        <f t="shared" si="3"/>
        <v>177.70114942528735</v>
      </c>
      <c r="F41" s="168">
        <f t="shared" si="4"/>
        <v>67.6</v>
      </c>
      <c r="G41" s="123">
        <f>G42+G43</f>
        <v>44.3</v>
      </c>
      <c r="H41" s="181">
        <f t="shared" si="5"/>
        <v>348.9841986455982</v>
      </c>
      <c r="I41" s="124">
        <f t="shared" si="6"/>
        <v>110.3</v>
      </c>
    </row>
    <row r="42" spans="1:9" s="1" customFormat="1" ht="18.75" customHeight="1">
      <c r="A42" s="182" t="s">
        <v>76</v>
      </c>
      <c r="B42" s="171" t="s">
        <v>77</v>
      </c>
      <c r="C42" s="172">
        <v>87</v>
      </c>
      <c r="D42" s="132">
        <v>154.6</v>
      </c>
      <c r="E42" s="173">
        <f t="shared" si="3"/>
        <v>177.70114942528735</v>
      </c>
      <c r="F42" s="174">
        <f t="shared" si="4"/>
        <v>67.6</v>
      </c>
      <c r="G42" s="131">
        <v>44.3</v>
      </c>
      <c r="H42" s="183">
        <f t="shared" si="5"/>
        <v>348.9841986455982</v>
      </c>
      <c r="I42" s="184">
        <f t="shared" si="6"/>
        <v>110.3</v>
      </c>
    </row>
    <row r="43" spans="1:9" s="1" customFormat="1" ht="24.75" customHeight="1">
      <c r="A43" s="185" t="s">
        <v>78</v>
      </c>
      <c r="B43" s="186" t="s">
        <v>79</v>
      </c>
      <c r="C43" s="148"/>
      <c r="D43" s="152"/>
      <c r="E43" s="178">
        <f t="shared" si="3"/>
        <v>0</v>
      </c>
      <c r="F43" s="179">
        <f t="shared" si="4"/>
        <v>0</v>
      </c>
      <c r="G43" s="149"/>
      <c r="H43" s="180">
        <f t="shared" si="5"/>
        <v>0</v>
      </c>
      <c r="I43" s="187">
        <f t="shared" si="6"/>
        <v>0</v>
      </c>
    </row>
    <row r="44" spans="1:9" s="1" customFormat="1" ht="24" customHeight="1">
      <c r="A44" s="90" t="s">
        <v>80</v>
      </c>
      <c r="B44" s="121" t="s">
        <v>81</v>
      </c>
      <c r="C44" s="122">
        <f>C45</f>
        <v>4000</v>
      </c>
      <c r="D44" s="125">
        <f>D45</f>
        <v>1118.7</v>
      </c>
      <c r="E44" s="167">
        <f t="shared" si="3"/>
        <v>27.9675</v>
      </c>
      <c r="F44" s="168">
        <f t="shared" si="4"/>
        <v>-2881.3</v>
      </c>
      <c r="G44" s="123">
        <f>G45</f>
        <v>1334.5</v>
      </c>
      <c r="H44" s="169">
        <f t="shared" si="5"/>
        <v>83.82914949419259</v>
      </c>
      <c r="I44" s="124">
        <f t="shared" si="6"/>
        <v>-215.79999999999995</v>
      </c>
    </row>
    <row r="45" spans="1:9" s="1" customFormat="1" ht="37.5" customHeight="1">
      <c r="A45" s="185" t="s">
        <v>82</v>
      </c>
      <c r="B45" s="186" t="s">
        <v>83</v>
      </c>
      <c r="C45" s="135">
        <v>4000</v>
      </c>
      <c r="D45" s="136">
        <v>1118.7</v>
      </c>
      <c r="E45" s="188">
        <f t="shared" si="3"/>
        <v>27.9675</v>
      </c>
      <c r="F45" s="189">
        <f t="shared" si="4"/>
        <v>-2881.3</v>
      </c>
      <c r="G45" s="136">
        <v>1334.5</v>
      </c>
      <c r="H45" s="190">
        <f t="shared" si="5"/>
        <v>83.82914949419259</v>
      </c>
      <c r="I45" s="191">
        <f t="shared" si="6"/>
        <v>-215.79999999999995</v>
      </c>
    </row>
    <row r="46" spans="1:9" s="1" customFormat="1" ht="25.5" customHeight="1">
      <c r="A46" s="45" t="s">
        <v>84</v>
      </c>
      <c r="B46" s="46" t="s">
        <v>85</v>
      </c>
      <c r="C46" s="47">
        <f>C48+C50</f>
        <v>43000</v>
      </c>
      <c r="D46" s="48">
        <f>D48+D50</f>
        <v>13254.800000000001</v>
      </c>
      <c r="E46" s="33">
        <f>IF(C46&gt;0,D46/C46*100,0)</f>
        <v>30.82511627906977</v>
      </c>
      <c r="F46" s="34">
        <f t="shared" si="4"/>
        <v>-29745.199999999997</v>
      </c>
      <c r="G46" s="49">
        <f>G48+G50</f>
        <v>15191.300000000001</v>
      </c>
      <c r="H46" s="36">
        <f>IF(G46&gt;0,D46/G46*100,0)</f>
        <v>87.25257219592794</v>
      </c>
      <c r="I46" s="50">
        <f t="shared" si="6"/>
        <v>-1936.5</v>
      </c>
    </row>
    <row r="47" spans="1:9" s="1" customFormat="1" ht="14.25" customHeight="1">
      <c r="A47" s="51"/>
      <c r="B47" s="52" t="s">
        <v>30</v>
      </c>
      <c r="C47" s="53">
        <f>C46/C13*100</f>
        <v>17.70662186479553</v>
      </c>
      <c r="D47" s="54">
        <f>D46/D13*100</f>
        <v>13.035619100445118</v>
      </c>
      <c r="E47" s="55"/>
      <c r="F47" s="56"/>
      <c r="G47" s="57">
        <f>G46/G13*100</f>
        <v>14.339288175205631</v>
      </c>
      <c r="H47" s="58"/>
      <c r="I47" s="59"/>
    </row>
    <row r="48" spans="1:9" s="1" customFormat="1" ht="25.5" customHeight="1">
      <c r="A48" s="185" t="s">
        <v>86</v>
      </c>
      <c r="B48" s="192" t="s">
        <v>87</v>
      </c>
      <c r="C48" s="193">
        <f>SUM(C49)</f>
        <v>4000</v>
      </c>
      <c r="D48" s="194">
        <f>SUM(D49)</f>
        <v>372.6</v>
      </c>
      <c r="E48" s="195">
        <f aca="true" t="shared" si="7" ref="E48:E55">IF(C48&gt;0,D48/C48*100,0)</f>
        <v>9.315000000000001</v>
      </c>
      <c r="F48" s="196">
        <f aca="true" t="shared" si="8" ref="F48:F55">D48-C48</f>
        <v>-3627.4</v>
      </c>
      <c r="G48" s="197">
        <f>G49</f>
        <v>240.1</v>
      </c>
      <c r="H48" s="198">
        <f aca="true" t="shared" si="9" ref="H48:H55">IF(G48&gt;0,D48/G48*100,0)</f>
        <v>155.18533944189923</v>
      </c>
      <c r="I48" s="199">
        <f aca="true" t="shared" si="10" ref="I48:I55">D48-G48</f>
        <v>132.50000000000003</v>
      </c>
    </row>
    <row r="49" spans="1:9" s="1" customFormat="1" ht="34.5" customHeight="1">
      <c r="A49" s="200" t="s">
        <v>88</v>
      </c>
      <c r="B49" s="201" t="s">
        <v>89</v>
      </c>
      <c r="C49" s="202">
        <v>4000</v>
      </c>
      <c r="D49" s="203">
        <v>372.6</v>
      </c>
      <c r="E49" s="204">
        <f t="shared" si="7"/>
        <v>9.315000000000001</v>
      </c>
      <c r="F49" s="205">
        <f t="shared" si="8"/>
        <v>-3627.4</v>
      </c>
      <c r="G49" s="206">
        <v>240.1</v>
      </c>
      <c r="H49" s="207">
        <f t="shared" si="9"/>
        <v>155.18533944189923</v>
      </c>
      <c r="I49" s="208">
        <f t="shared" si="10"/>
        <v>132.50000000000003</v>
      </c>
    </row>
    <row r="50" spans="1:9" s="1" customFormat="1" ht="27" customHeight="1">
      <c r="A50" s="166" t="s">
        <v>90</v>
      </c>
      <c r="B50" s="209" t="s">
        <v>91</v>
      </c>
      <c r="C50" s="122">
        <f>SUM(C51,C53)</f>
        <v>39000</v>
      </c>
      <c r="D50" s="125">
        <f>SUM(D51,D53)</f>
        <v>12882.2</v>
      </c>
      <c r="E50" s="210">
        <f t="shared" si="7"/>
        <v>33.03128205128205</v>
      </c>
      <c r="F50" s="168">
        <f t="shared" si="8"/>
        <v>-26117.8</v>
      </c>
      <c r="G50" s="123">
        <f>SUM(G51,G53)</f>
        <v>14951.2</v>
      </c>
      <c r="H50" s="169">
        <f t="shared" si="9"/>
        <v>86.16164588795549</v>
      </c>
      <c r="I50" s="211">
        <f t="shared" si="10"/>
        <v>-2069</v>
      </c>
    </row>
    <row r="51" spans="1:9" s="1" customFormat="1" ht="22.5" customHeight="1">
      <c r="A51" s="212" t="s">
        <v>92</v>
      </c>
      <c r="B51" s="213" t="s">
        <v>93</v>
      </c>
      <c r="C51" s="214">
        <f>SUM(C52)</f>
        <v>30000</v>
      </c>
      <c r="D51" s="215">
        <f>SUM(D52)</f>
        <v>11978.1</v>
      </c>
      <c r="E51" s="216">
        <f t="shared" si="7"/>
        <v>39.927</v>
      </c>
      <c r="F51" s="217">
        <f t="shared" si="8"/>
        <v>-18021.9</v>
      </c>
      <c r="G51" s="218">
        <f>SUM(G52)</f>
        <v>13756.7</v>
      </c>
      <c r="H51" s="215">
        <f t="shared" si="9"/>
        <v>87.0710272085602</v>
      </c>
      <c r="I51" s="219">
        <f t="shared" si="10"/>
        <v>-1778.6000000000004</v>
      </c>
    </row>
    <row r="52" spans="1:9" s="1" customFormat="1" ht="26.25" customHeight="1">
      <c r="A52" s="220" t="s">
        <v>94</v>
      </c>
      <c r="B52" s="221" t="s">
        <v>95</v>
      </c>
      <c r="C52" s="202">
        <v>30000</v>
      </c>
      <c r="D52" s="203">
        <v>11978.1</v>
      </c>
      <c r="E52" s="204">
        <f t="shared" si="7"/>
        <v>39.927</v>
      </c>
      <c r="F52" s="205">
        <f t="shared" si="8"/>
        <v>-18021.9</v>
      </c>
      <c r="G52" s="206">
        <v>13756.7</v>
      </c>
      <c r="H52" s="203">
        <f t="shared" si="9"/>
        <v>87.0710272085602</v>
      </c>
      <c r="I52" s="222">
        <f t="shared" si="10"/>
        <v>-1778.6000000000004</v>
      </c>
    </row>
    <row r="53" spans="1:9" s="1" customFormat="1" ht="21.75" customHeight="1">
      <c r="A53" s="170" t="s">
        <v>96</v>
      </c>
      <c r="B53" s="213" t="s">
        <v>97</v>
      </c>
      <c r="C53" s="223">
        <f>SUM(C54)</f>
        <v>9000</v>
      </c>
      <c r="D53" s="224">
        <f>SUM(D54)</f>
        <v>904.1</v>
      </c>
      <c r="E53" s="225">
        <f t="shared" si="7"/>
        <v>10.045555555555556</v>
      </c>
      <c r="F53" s="226">
        <f t="shared" si="8"/>
        <v>-8095.9</v>
      </c>
      <c r="G53" s="227">
        <f>SUM(G54)</f>
        <v>1194.5</v>
      </c>
      <c r="H53" s="224">
        <f t="shared" si="9"/>
        <v>75.68857262452909</v>
      </c>
      <c r="I53" s="228">
        <f t="shared" si="10"/>
        <v>-290.4</v>
      </c>
    </row>
    <row r="54" spans="1:9" s="1" customFormat="1" ht="39" customHeight="1">
      <c r="A54" s="229" t="s">
        <v>98</v>
      </c>
      <c r="B54" s="230" t="s">
        <v>99</v>
      </c>
      <c r="C54" s="156">
        <v>9000</v>
      </c>
      <c r="D54" s="231">
        <v>904.1</v>
      </c>
      <c r="E54" s="232">
        <f t="shared" si="7"/>
        <v>10.045555555555556</v>
      </c>
      <c r="F54" s="233">
        <f t="shared" si="8"/>
        <v>-8095.9</v>
      </c>
      <c r="G54" s="234">
        <v>1194.5</v>
      </c>
      <c r="H54" s="160">
        <f t="shared" si="9"/>
        <v>75.68857262452909</v>
      </c>
      <c r="I54" s="235">
        <f t="shared" si="10"/>
        <v>-290.4</v>
      </c>
    </row>
    <row r="55" spans="1:9" s="1" customFormat="1" ht="27.75" customHeight="1">
      <c r="A55" s="45" t="s">
        <v>100</v>
      </c>
      <c r="B55" s="46" t="s">
        <v>101</v>
      </c>
      <c r="C55" s="47">
        <f>SUM(C57,C59)</f>
        <v>6030</v>
      </c>
      <c r="D55" s="48">
        <f>SUM(D57,D59)</f>
        <v>2808.4</v>
      </c>
      <c r="E55" s="236">
        <f t="shared" si="7"/>
        <v>46.57379767827529</v>
      </c>
      <c r="F55" s="237">
        <f t="shared" si="8"/>
        <v>-3221.6</v>
      </c>
      <c r="G55" s="238">
        <f>SUM(G57,G59)</f>
        <v>3048.1</v>
      </c>
      <c r="H55" s="36">
        <f t="shared" si="9"/>
        <v>92.13608477412158</v>
      </c>
      <c r="I55" s="50">
        <f t="shared" si="10"/>
        <v>-239.69999999999982</v>
      </c>
    </row>
    <row r="56" spans="1:9" s="1" customFormat="1" ht="18" customHeight="1">
      <c r="A56" s="51"/>
      <c r="B56" s="52" t="s">
        <v>30</v>
      </c>
      <c r="C56" s="53">
        <f>C55/C13*100</f>
        <v>2.4830448801096985</v>
      </c>
      <c r="D56" s="54">
        <f>D55/D13*100</f>
        <v>2.7619603978702103</v>
      </c>
      <c r="E56" s="55"/>
      <c r="F56" s="239"/>
      <c r="G56" s="240">
        <f>G55/G13*100</f>
        <v>2.877145753611888</v>
      </c>
      <c r="H56" s="58"/>
      <c r="I56" s="59"/>
    </row>
    <row r="57" spans="1:9" s="1" customFormat="1" ht="24" customHeight="1">
      <c r="A57" s="99" t="s">
        <v>102</v>
      </c>
      <c r="B57" s="241" t="s">
        <v>103</v>
      </c>
      <c r="C57" s="214">
        <f>SUM(C58)</f>
        <v>6000</v>
      </c>
      <c r="D57" s="215">
        <f>SUM(D58)</f>
        <v>2778.4</v>
      </c>
      <c r="E57" s="216">
        <f aca="true" t="shared" si="11" ref="E57:E65">IF(C57&gt;0,D57/C57*100,0)</f>
        <v>46.306666666666665</v>
      </c>
      <c r="F57" s="242">
        <f aca="true" t="shared" si="12" ref="F57:F65">D57-C57</f>
        <v>-3221.6</v>
      </c>
      <c r="G57" s="243">
        <f>SUM(G58)</f>
        <v>3038.1</v>
      </c>
      <c r="H57" s="244">
        <f aca="true" t="shared" si="13" ref="H57:H65">IF(G57&gt;0,D57/G57*100,0)</f>
        <v>91.45189427602779</v>
      </c>
      <c r="I57" s="245">
        <f aca="true" t="shared" si="14" ref="I57:I65">D57-G57</f>
        <v>-259.6999999999998</v>
      </c>
    </row>
    <row r="58" spans="1:9" s="1" customFormat="1" ht="37.5" customHeight="1">
      <c r="A58" s="200" t="s">
        <v>104</v>
      </c>
      <c r="B58" s="246" t="s">
        <v>105</v>
      </c>
      <c r="C58" s="202">
        <v>6000</v>
      </c>
      <c r="D58" s="203">
        <v>2778.4</v>
      </c>
      <c r="E58" s="204">
        <f t="shared" si="11"/>
        <v>46.306666666666665</v>
      </c>
      <c r="F58" s="247">
        <f t="shared" si="12"/>
        <v>-3221.6</v>
      </c>
      <c r="G58" s="203">
        <v>3038.1</v>
      </c>
      <c r="H58" s="207">
        <f t="shared" si="13"/>
        <v>91.45189427602779</v>
      </c>
      <c r="I58" s="208">
        <f t="shared" si="14"/>
        <v>-259.6999999999998</v>
      </c>
    </row>
    <row r="59" spans="1:9" s="1" customFormat="1" ht="33.75" customHeight="1">
      <c r="A59" s="166" t="s">
        <v>106</v>
      </c>
      <c r="B59" s="248" t="s">
        <v>107</v>
      </c>
      <c r="C59" s="122">
        <f>C60+C62</f>
        <v>30</v>
      </c>
      <c r="D59" s="125">
        <f>D60+D62</f>
        <v>30</v>
      </c>
      <c r="E59" s="210">
        <f t="shared" si="11"/>
        <v>100</v>
      </c>
      <c r="F59" s="249">
        <f t="shared" si="12"/>
        <v>0</v>
      </c>
      <c r="G59" s="125">
        <f>G60+G62</f>
        <v>10</v>
      </c>
      <c r="H59" s="169">
        <f t="shared" si="13"/>
        <v>300</v>
      </c>
      <c r="I59" s="124">
        <f t="shared" si="14"/>
        <v>20</v>
      </c>
    </row>
    <row r="60" spans="1:9" s="1" customFormat="1" ht="25.5" customHeight="1">
      <c r="A60" s="212" t="s">
        <v>108</v>
      </c>
      <c r="B60" s="241" t="s">
        <v>109</v>
      </c>
      <c r="C60" s="250">
        <f>SUM(C61)</f>
        <v>30</v>
      </c>
      <c r="D60" s="251">
        <f>SUM(D61)</f>
        <v>30</v>
      </c>
      <c r="E60" s="252">
        <f>IF(C60&gt;0,D60/C60*100,0)</f>
        <v>100</v>
      </c>
      <c r="F60" s="253">
        <f>D60-C60</f>
        <v>0</v>
      </c>
      <c r="G60" s="254">
        <f>SUM(G61)</f>
        <v>10</v>
      </c>
      <c r="H60" s="255">
        <f>IF(G60&gt;0,D60/G60*100,0)</f>
        <v>300</v>
      </c>
      <c r="I60" s="256">
        <f t="shared" si="14"/>
        <v>20</v>
      </c>
    </row>
    <row r="61" spans="1:9" s="1" customFormat="1" ht="30" customHeight="1">
      <c r="A61" s="220" t="s">
        <v>110</v>
      </c>
      <c r="B61" s="246" t="s">
        <v>111</v>
      </c>
      <c r="C61" s="202">
        <v>30</v>
      </c>
      <c r="D61" s="203">
        <v>30</v>
      </c>
      <c r="E61" s="204">
        <f>IF(C61&gt;0,D61/C61*100,0)</f>
        <v>100</v>
      </c>
      <c r="F61" s="247">
        <f>D61-C61</f>
        <v>0</v>
      </c>
      <c r="G61" s="203">
        <v>10</v>
      </c>
      <c r="H61" s="207">
        <f>IF(G61&gt;0,D61/G61*100,0)</f>
        <v>300</v>
      </c>
      <c r="I61" s="208">
        <f>D61-G61</f>
        <v>20</v>
      </c>
    </row>
    <row r="62" spans="1:9" s="1" customFormat="1" ht="48" customHeight="1">
      <c r="A62" s="166" t="s">
        <v>112</v>
      </c>
      <c r="B62" s="257" t="s">
        <v>113</v>
      </c>
      <c r="C62" s="122">
        <f>C63</f>
        <v>0</v>
      </c>
      <c r="D62" s="125">
        <f>D63</f>
        <v>0</v>
      </c>
      <c r="E62" s="167">
        <f>IF(C62&gt;0,D62/C62*100,0)</f>
        <v>0</v>
      </c>
      <c r="F62" s="249">
        <f>D62-C62</f>
        <v>0</v>
      </c>
      <c r="G62" s="125">
        <f>G63</f>
        <v>0</v>
      </c>
      <c r="H62" s="169">
        <f>IF(G62&gt;0,D62/G62*100,0)</f>
        <v>0</v>
      </c>
      <c r="I62" s="124">
        <f>D62-G62</f>
        <v>0</v>
      </c>
    </row>
    <row r="63" spans="1:9" s="1" customFormat="1" ht="70.5" customHeight="1">
      <c r="A63" s="258" t="s">
        <v>114</v>
      </c>
      <c r="B63" s="259" t="s">
        <v>115</v>
      </c>
      <c r="C63" s="260">
        <f>SUM(C64)</f>
        <v>0</v>
      </c>
      <c r="D63" s="261">
        <f>SUM(D64)</f>
        <v>0</v>
      </c>
      <c r="E63" s="262">
        <f>IF(C63&gt;0,D63/C63*100,0)</f>
        <v>0</v>
      </c>
      <c r="F63" s="263">
        <f>D63-C63</f>
        <v>0</v>
      </c>
      <c r="G63" s="264">
        <f>SUM(G64)</f>
        <v>0</v>
      </c>
      <c r="H63" s="265">
        <f>IF(G63&gt;0,D63/G63*100,0)</f>
        <v>0</v>
      </c>
      <c r="I63" s="266">
        <f>D63-G63</f>
        <v>0</v>
      </c>
    </row>
    <row r="64" spans="1:9" s="1" customFormat="1" ht="78.75" customHeight="1">
      <c r="A64" s="229" t="s">
        <v>116</v>
      </c>
      <c r="B64" s="267" t="s">
        <v>115</v>
      </c>
      <c r="C64" s="268"/>
      <c r="D64" s="231"/>
      <c r="E64" s="232">
        <f>IF(C64&gt;0,D64/C64*100,0)</f>
        <v>0</v>
      </c>
      <c r="F64" s="269">
        <f>D64-C64</f>
        <v>0</v>
      </c>
      <c r="G64" s="231"/>
      <c r="H64" s="270">
        <f>IF(G64&gt;0,D64/G64*100,0)</f>
        <v>0</v>
      </c>
      <c r="I64" s="271">
        <f>D64-G64</f>
        <v>0</v>
      </c>
    </row>
    <row r="65" spans="1:9" s="1" customFormat="1" ht="24" customHeight="1">
      <c r="A65" s="272" t="s">
        <v>117</v>
      </c>
      <c r="B65" s="46" t="s">
        <v>118</v>
      </c>
      <c r="C65" s="47">
        <f>C67+C71</f>
        <v>0</v>
      </c>
      <c r="D65" s="48">
        <f>D67+D71</f>
        <v>0</v>
      </c>
      <c r="E65" s="33">
        <f t="shared" si="11"/>
        <v>0</v>
      </c>
      <c r="F65" s="237">
        <f t="shared" si="12"/>
        <v>0</v>
      </c>
      <c r="G65" s="238">
        <f>G67+G71</f>
        <v>0</v>
      </c>
      <c r="H65" s="36">
        <f t="shared" si="13"/>
        <v>0</v>
      </c>
      <c r="I65" s="50">
        <f t="shared" si="14"/>
        <v>0</v>
      </c>
    </row>
    <row r="66" spans="1:9" s="1" customFormat="1" ht="17.25" customHeight="1">
      <c r="A66" s="51"/>
      <c r="B66" s="52" t="s">
        <v>30</v>
      </c>
      <c r="C66" s="53">
        <f>C65/C13*100</f>
        <v>0</v>
      </c>
      <c r="D66" s="54">
        <f>D65/D13*100</f>
        <v>0</v>
      </c>
      <c r="E66" s="55"/>
      <c r="F66" s="239"/>
      <c r="G66" s="240">
        <f>G65/G13*100</f>
        <v>0</v>
      </c>
      <c r="H66" s="58"/>
      <c r="I66" s="59"/>
    </row>
    <row r="67" spans="1:9" s="1" customFormat="1" ht="17.25" customHeight="1" hidden="1">
      <c r="A67" s="90" t="s">
        <v>119</v>
      </c>
      <c r="B67" s="273" t="s">
        <v>85</v>
      </c>
      <c r="C67" s="274">
        <f>C68+C69</f>
        <v>0</v>
      </c>
      <c r="D67" s="275">
        <f>D68+D69</f>
        <v>0</v>
      </c>
      <c r="E67" s="276">
        <f aca="true" t="shared" si="15" ref="E67:E78">IF(C67&gt;0,D67/C67*100,0)</f>
        <v>0</v>
      </c>
      <c r="F67" s="277">
        <f aca="true" t="shared" si="16" ref="F67:F78">D67-C67</f>
        <v>0</v>
      </c>
      <c r="G67" s="278">
        <f>G68+G69</f>
        <v>0</v>
      </c>
      <c r="H67" s="279">
        <f aca="true" t="shared" si="17" ref="H67:H78">IF(G67&gt;0,D67/G67*100,0)</f>
        <v>0</v>
      </c>
      <c r="I67" s="280">
        <f>I68+I69</f>
        <v>0</v>
      </c>
    </row>
    <row r="68" spans="1:9" s="1" customFormat="1" ht="19.5" customHeight="1" hidden="1">
      <c r="A68" s="90" t="s">
        <v>120</v>
      </c>
      <c r="B68" s="257" t="s">
        <v>121</v>
      </c>
      <c r="C68" s="281"/>
      <c r="D68" s="282"/>
      <c r="E68" s="94">
        <f t="shared" si="15"/>
        <v>0</v>
      </c>
      <c r="F68" s="277">
        <f t="shared" si="16"/>
        <v>0</v>
      </c>
      <c r="G68" s="93"/>
      <c r="H68" s="97">
        <f t="shared" si="17"/>
        <v>0</v>
      </c>
      <c r="I68" s="98">
        <f>D68-G68</f>
        <v>0</v>
      </c>
    </row>
    <row r="69" spans="1:9" s="1" customFormat="1" ht="24.75" customHeight="1">
      <c r="A69" s="90" t="s">
        <v>122</v>
      </c>
      <c r="B69" s="283" t="s">
        <v>123</v>
      </c>
      <c r="C69" s="274">
        <f>C70</f>
        <v>0</v>
      </c>
      <c r="D69" s="275">
        <f>D70</f>
        <v>0</v>
      </c>
      <c r="E69" s="276">
        <f t="shared" si="15"/>
        <v>0</v>
      </c>
      <c r="F69" s="277">
        <f t="shared" si="16"/>
        <v>0</v>
      </c>
      <c r="G69" s="278">
        <f>G70</f>
        <v>0</v>
      </c>
      <c r="H69" s="279">
        <f t="shared" si="17"/>
        <v>0</v>
      </c>
      <c r="I69" s="280">
        <f>I70</f>
        <v>0</v>
      </c>
    </row>
    <row r="70" spans="1:9" s="1" customFormat="1" ht="36" customHeight="1">
      <c r="A70" s="90" t="s">
        <v>124</v>
      </c>
      <c r="B70" s="284" t="s">
        <v>125</v>
      </c>
      <c r="C70" s="281"/>
      <c r="D70" s="282"/>
      <c r="E70" s="94">
        <f t="shared" si="15"/>
        <v>0</v>
      </c>
      <c r="F70" s="277">
        <f t="shared" si="16"/>
        <v>0</v>
      </c>
      <c r="G70" s="93"/>
      <c r="H70" s="97">
        <f t="shared" si="17"/>
        <v>0</v>
      </c>
      <c r="I70" s="98">
        <f>D70-G70</f>
        <v>0</v>
      </c>
    </row>
    <row r="71" spans="1:9" s="1" customFormat="1" ht="30" customHeight="1" hidden="1">
      <c r="A71" s="90" t="s">
        <v>126</v>
      </c>
      <c r="B71" s="273" t="s">
        <v>127</v>
      </c>
      <c r="C71" s="122">
        <f>C72+C74+C76</f>
        <v>0</v>
      </c>
      <c r="D71" s="125">
        <f>D72+D74+D76</f>
        <v>0</v>
      </c>
      <c r="E71" s="167">
        <f t="shared" si="15"/>
        <v>0</v>
      </c>
      <c r="F71" s="249">
        <f t="shared" si="16"/>
        <v>0</v>
      </c>
      <c r="G71" s="285">
        <f>G72+G74+G76</f>
        <v>0</v>
      </c>
      <c r="H71" s="169">
        <f t="shared" si="17"/>
        <v>0</v>
      </c>
      <c r="I71" s="124">
        <f aca="true" t="shared" si="18" ref="I71:I78">D71-G71</f>
        <v>0</v>
      </c>
    </row>
    <row r="72" spans="1:9" s="1" customFormat="1" ht="26.25" customHeight="1" hidden="1">
      <c r="A72" s="99" t="s">
        <v>128</v>
      </c>
      <c r="B72" s="241" t="s">
        <v>129</v>
      </c>
      <c r="C72" s="286">
        <f>C73</f>
        <v>0</v>
      </c>
      <c r="D72" s="287">
        <f>D73</f>
        <v>0</v>
      </c>
      <c r="E72" s="288">
        <f t="shared" si="15"/>
        <v>0</v>
      </c>
      <c r="F72" s="289">
        <f t="shared" si="16"/>
        <v>0</v>
      </c>
      <c r="G72" s="290">
        <f>G73</f>
        <v>0</v>
      </c>
      <c r="H72" s="291">
        <f t="shared" si="17"/>
        <v>0</v>
      </c>
      <c r="I72" s="292">
        <f t="shared" si="18"/>
        <v>0</v>
      </c>
    </row>
    <row r="73" spans="1:9" s="1" customFormat="1" ht="26.25" customHeight="1" hidden="1">
      <c r="A73" s="90" t="s">
        <v>130</v>
      </c>
      <c r="B73" s="257" t="s">
        <v>131</v>
      </c>
      <c r="C73" s="281"/>
      <c r="D73" s="282"/>
      <c r="E73" s="293">
        <f t="shared" si="15"/>
        <v>0</v>
      </c>
      <c r="F73" s="289">
        <f t="shared" si="16"/>
        <v>0</v>
      </c>
      <c r="G73" s="96"/>
      <c r="H73" s="97">
        <f t="shared" si="17"/>
        <v>0</v>
      </c>
      <c r="I73" s="98">
        <f t="shared" si="18"/>
        <v>0</v>
      </c>
    </row>
    <row r="74" spans="1:9" s="1" customFormat="1" ht="24" customHeight="1" hidden="1">
      <c r="A74" s="90" t="s">
        <v>132</v>
      </c>
      <c r="B74" s="257" t="s">
        <v>133</v>
      </c>
      <c r="C74" s="294">
        <f>C75</f>
        <v>0</v>
      </c>
      <c r="D74" s="295">
        <f>D75</f>
        <v>0</v>
      </c>
      <c r="E74" s="296">
        <f t="shared" si="15"/>
        <v>0</v>
      </c>
      <c r="F74" s="289">
        <f t="shared" si="16"/>
        <v>0</v>
      </c>
      <c r="G74" s="297">
        <f>G75</f>
        <v>0</v>
      </c>
      <c r="H74" s="298">
        <f t="shared" si="17"/>
        <v>0</v>
      </c>
      <c r="I74" s="299">
        <f t="shared" si="18"/>
        <v>0</v>
      </c>
    </row>
    <row r="75" spans="1:9" s="1" customFormat="1" ht="22.5" customHeight="1" hidden="1">
      <c r="A75" s="90" t="s">
        <v>134</v>
      </c>
      <c r="B75" s="257" t="s">
        <v>135</v>
      </c>
      <c r="C75" s="281"/>
      <c r="D75" s="282"/>
      <c r="E75" s="293">
        <f t="shared" si="15"/>
        <v>0</v>
      </c>
      <c r="F75" s="289">
        <f t="shared" si="16"/>
        <v>0</v>
      </c>
      <c r="G75" s="96">
        <v>0</v>
      </c>
      <c r="H75" s="97">
        <f t="shared" si="17"/>
        <v>0</v>
      </c>
      <c r="I75" s="98">
        <f t="shared" si="18"/>
        <v>0</v>
      </c>
    </row>
    <row r="76" spans="1:9" s="1" customFormat="1" ht="15" customHeight="1" hidden="1">
      <c r="A76" s="90" t="s">
        <v>136</v>
      </c>
      <c r="B76" s="257" t="s">
        <v>137</v>
      </c>
      <c r="C76" s="274">
        <f>C77</f>
        <v>0</v>
      </c>
      <c r="D76" s="275">
        <f>D77</f>
        <v>0</v>
      </c>
      <c r="E76" s="300">
        <f>IF(C76&gt;0,D76/C76*100,0)</f>
        <v>0</v>
      </c>
      <c r="F76" s="301">
        <f>D76-C76</f>
        <v>0</v>
      </c>
      <c r="G76" s="302">
        <f>G77</f>
        <v>0</v>
      </c>
      <c r="H76" s="279">
        <f>IF(G76&gt;0,D76/G76*100,0)</f>
        <v>0</v>
      </c>
      <c r="I76" s="280">
        <f t="shared" si="18"/>
        <v>0</v>
      </c>
    </row>
    <row r="77" spans="1:9" s="1" customFormat="1" ht="26.25" customHeight="1" hidden="1">
      <c r="A77" s="90" t="s">
        <v>138</v>
      </c>
      <c r="B77" s="303" t="s">
        <v>139</v>
      </c>
      <c r="C77" s="304"/>
      <c r="D77" s="305"/>
      <c r="E77" s="306">
        <f>IF(C77&gt;0,D77/C77*100,0)</f>
        <v>0</v>
      </c>
      <c r="F77" s="307">
        <f>D77-C77</f>
        <v>0</v>
      </c>
      <c r="G77" s="308"/>
      <c r="H77" s="309">
        <f>IF(G77&gt;0,D77/G77*100,0)</f>
        <v>0</v>
      </c>
      <c r="I77" s="310">
        <f t="shared" si="18"/>
        <v>0</v>
      </c>
    </row>
    <row r="78" spans="1:9" s="1" customFormat="1" ht="24.75" customHeight="1">
      <c r="A78" s="311" t="s">
        <v>140</v>
      </c>
      <c r="B78" s="311"/>
      <c r="C78" s="312">
        <f>C15+C25+C36+C46+C55+C65</f>
        <v>165638</v>
      </c>
      <c r="D78" s="313">
        <f>D15+D25+D36+D46+D55+D65</f>
        <v>69574.8</v>
      </c>
      <c r="E78" s="314">
        <f t="shared" si="15"/>
        <v>42.004129487194966</v>
      </c>
      <c r="F78" s="315">
        <f t="shared" si="16"/>
        <v>-96063.2</v>
      </c>
      <c r="G78" s="316">
        <f>G15+G25+G36+G46+G55+G65</f>
        <v>70266.50000000001</v>
      </c>
      <c r="H78" s="317">
        <f t="shared" si="17"/>
        <v>99.01560487572313</v>
      </c>
      <c r="I78" s="318">
        <f t="shared" si="18"/>
        <v>-691.7000000000116</v>
      </c>
    </row>
    <row r="79" spans="1:9" s="1" customFormat="1" ht="12.75" customHeight="1">
      <c r="A79" s="319"/>
      <c r="B79" s="320" t="s">
        <v>27</v>
      </c>
      <c r="C79" s="321">
        <f>C78/C285*100</f>
        <v>18.071627965232754</v>
      </c>
      <c r="D79" s="322">
        <f>D78/D285*100</f>
        <v>16.260870215562615</v>
      </c>
      <c r="E79" s="323"/>
      <c r="F79" s="324"/>
      <c r="G79" s="325">
        <f>G78/G285*100</f>
        <v>18.895162790997855</v>
      </c>
      <c r="H79" s="326"/>
      <c r="I79" s="327"/>
    </row>
    <row r="80" spans="1:9" s="1" customFormat="1" ht="11.25" customHeight="1">
      <c r="A80" s="107"/>
      <c r="B80" s="328" t="s">
        <v>30</v>
      </c>
      <c r="C80" s="329">
        <f>C78/C13*100</f>
        <v>68.20673098700004</v>
      </c>
      <c r="D80" s="330">
        <f>D78/D13*100</f>
        <v>68.42431359127629</v>
      </c>
      <c r="E80" s="331"/>
      <c r="F80" s="332"/>
      <c r="G80" s="333">
        <f>G78/G13*100</f>
        <v>66.32556743419501</v>
      </c>
      <c r="H80" s="334"/>
      <c r="I80" s="335"/>
    </row>
    <row r="81" spans="1:9" s="1" customFormat="1" ht="46.5" customHeight="1">
      <c r="A81" s="336"/>
      <c r="B81" s="337"/>
      <c r="C81" s="338"/>
      <c r="D81" s="338"/>
      <c r="E81" s="339"/>
      <c r="F81" s="340"/>
      <c r="G81" s="338"/>
      <c r="H81" s="339"/>
      <c r="I81" s="338"/>
    </row>
    <row r="82" spans="1:9" s="1" customFormat="1" ht="28.5" customHeight="1">
      <c r="A82" s="272" t="s">
        <v>141</v>
      </c>
      <c r="B82" s="46" t="s">
        <v>142</v>
      </c>
      <c r="C82" s="47">
        <f>C84+C87+C101+C105</f>
        <v>26210.3</v>
      </c>
      <c r="D82" s="49">
        <f>D84+D87+D101+D105</f>
        <v>13386</v>
      </c>
      <c r="E82" s="341">
        <f>IF(C82&gt;0,D82/C82*100,0)</f>
        <v>51.07152531638326</v>
      </c>
      <c r="F82" s="237">
        <f>D82-C82</f>
        <v>-12824.3</v>
      </c>
      <c r="G82" s="238">
        <f>G84+G87+G101+G105</f>
        <v>15477.7</v>
      </c>
      <c r="H82" s="36">
        <f>IF(G82&gt;0,D82/G82*100,0)</f>
        <v>86.48571816225925</v>
      </c>
      <c r="I82" s="50">
        <f>D82-G82</f>
        <v>-2091.7000000000007</v>
      </c>
    </row>
    <row r="83" spans="1:9" s="1" customFormat="1" ht="12.75" customHeight="1">
      <c r="A83" s="51"/>
      <c r="B83" s="52" t="s">
        <v>30</v>
      </c>
      <c r="C83" s="53">
        <f>C82/C13*100</f>
        <v>10.792927234019773</v>
      </c>
      <c r="D83" s="54">
        <f>D82/D13*100</f>
        <v>13.164649581929439</v>
      </c>
      <c r="E83" s="55"/>
      <c r="F83" s="239"/>
      <c r="G83" s="240">
        <f>G82/G13*100</f>
        <v>14.609625284826194</v>
      </c>
      <c r="H83" s="58"/>
      <c r="I83" s="59"/>
    </row>
    <row r="84" spans="1:9" s="1" customFormat="1" ht="17.25" customHeight="1">
      <c r="A84" s="342" t="s">
        <v>143</v>
      </c>
      <c r="B84" s="343" t="s">
        <v>144</v>
      </c>
      <c r="C84" s="344">
        <f>C85</f>
        <v>0</v>
      </c>
      <c r="D84" s="63">
        <f>D85</f>
        <v>0</v>
      </c>
      <c r="E84" s="345">
        <f>IF(C84&gt;0,D84/C84*100,0)</f>
        <v>0</v>
      </c>
      <c r="F84" s="346">
        <f aca="true" t="shared" si="19" ref="F84:F110">D84-C84</f>
        <v>0</v>
      </c>
      <c r="G84" s="347">
        <f>G85</f>
        <v>0</v>
      </c>
      <c r="H84" s="348">
        <f>IF(G84&gt;0,D84/G84*100,0)</f>
        <v>0</v>
      </c>
      <c r="I84" s="68">
        <f>D84-G84</f>
        <v>0</v>
      </c>
    </row>
    <row r="85" spans="1:9" s="1" customFormat="1" ht="37.5" customHeight="1">
      <c r="A85" s="349" t="s">
        <v>145</v>
      </c>
      <c r="B85" s="350" t="s">
        <v>146</v>
      </c>
      <c r="C85" s="351">
        <f>C86</f>
        <v>0</v>
      </c>
      <c r="D85" s="352">
        <f>D86</f>
        <v>0</v>
      </c>
      <c r="E85" s="353">
        <f>IF(C85&gt;0,D85/C85*100,0)</f>
        <v>0</v>
      </c>
      <c r="F85" s="354">
        <f t="shared" si="19"/>
        <v>0</v>
      </c>
      <c r="G85" s="355">
        <f>G86</f>
        <v>0</v>
      </c>
      <c r="H85" s="356">
        <f>IF(G85&gt;0,D85/G85*100,0)</f>
        <v>0</v>
      </c>
      <c r="I85" s="353">
        <f>D85-G85</f>
        <v>0</v>
      </c>
    </row>
    <row r="86" spans="1:9" s="1" customFormat="1" ht="36.75" customHeight="1">
      <c r="A86" s="349" t="s">
        <v>147</v>
      </c>
      <c r="B86" s="350" t="s">
        <v>148</v>
      </c>
      <c r="C86" s="357"/>
      <c r="D86" s="358">
        <v>0</v>
      </c>
      <c r="E86" s="105">
        <f>IF(C86&gt;0,D86/C86*100,0)</f>
        <v>0</v>
      </c>
      <c r="F86" s="346">
        <f t="shared" si="19"/>
        <v>0</v>
      </c>
      <c r="G86" s="100"/>
      <c r="H86" s="104">
        <f>IF(G86&gt;0,D86/G86*100,0)</f>
        <v>0</v>
      </c>
      <c r="I86" s="105">
        <f>D86-G86</f>
        <v>0</v>
      </c>
    </row>
    <row r="87" spans="1:9" s="1" customFormat="1" ht="66" customHeight="1">
      <c r="A87" s="359" t="s">
        <v>149</v>
      </c>
      <c r="B87" s="360" t="s">
        <v>150</v>
      </c>
      <c r="C87" s="361">
        <f>C89+C92+C94+C96+C99</f>
        <v>21313</v>
      </c>
      <c r="D87" s="362">
        <f>D89+D92+D94+D96+D99</f>
        <v>10679.6</v>
      </c>
      <c r="E87" s="64">
        <f aca="true" t="shared" si="20" ref="E87:E110">IF(C87&gt;0,D87/C87*100,0)</f>
        <v>50.10838455402806</v>
      </c>
      <c r="F87" s="346">
        <f t="shared" si="19"/>
        <v>-10633.4</v>
      </c>
      <c r="G87" s="363">
        <f>G89+G92+G94+G96+G99</f>
        <v>12760.5</v>
      </c>
      <c r="H87" s="348">
        <f aca="true" t="shared" si="21" ref="H87:H110">IF(G87&gt;0,D87/G87*100,0)</f>
        <v>83.69264527252068</v>
      </c>
      <c r="I87" s="345">
        <f aca="true" t="shared" si="22" ref="I87:I110">D87-G87</f>
        <v>-2080.8999999999996</v>
      </c>
    </row>
    <row r="88" spans="1:9" s="1" customFormat="1" ht="24" customHeight="1">
      <c r="A88" s="107"/>
      <c r="B88" s="364" t="s">
        <v>151</v>
      </c>
      <c r="C88" s="365">
        <f>C89+C92+C94</f>
        <v>18594</v>
      </c>
      <c r="D88" s="366">
        <f>D89+D92+D94</f>
        <v>9373.6</v>
      </c>
      <c r="E88" s="367">
        <f t="shared" si="20"/>
        <v>50.41196084758525</v>
      </c>
      <c r="F88" s="368">
        <f t="shared" si="19"/>
        <v>-9220.4</v>
      </c>
      <c r="G88" s="369">
        <f>G89+G92+G94</f>
        <v>9593.4</v>
      </c>
      <c r="H88" s="370">
        <f t="shared" si="21"/>
        <v>97.70884149519462</v>
      </c>
      <c r="I88" s="371">
        <f t="shared" si="22"/>
        <v>-219.79999999999927</v>
      </c>
    </row>
    <row r="89" spans="1:9" s="1" customFormat="1" ht="46.5" customHeight="1">
      <c r="A89" s="372" t="s">
        <v>152</v>
      </c>
      <c r="B89" s="373" t="s">
        <v>153</v>
      </c>
      <c r="C89" s="365">
        <f>C90+C91</f>
        <v>14157</v>
      </c>
      <c r="D89" s="366">
        <f>D90+D91</f>
        <v>7533.9</v>
      </c>
      <c r="E89" s="367">
        <f t="shared" si="20"/>
        <v>53.21678321678321</v>
      </c>
      <c r="F89" s="368">
        <f t="shared" si="19"/>
        <v>-6623.1</v>
      </c>
      <c r="G89" s="369">
        <f>G90+G91</f>
        <v>7173.5</v>
      </c>
      <c r="H89" s="370">
        <f t="shared" si="21"/>
        <v>105.02404683906043</v>
      </c>
      <c r="I89" s="371">
        <f t="shared" si="22"/>
        <v>360.39999999999964</v>
      </c>
    </row>
    <row r="90" spans="1:9" s="1" customFormat="1" ht="57" customHeight="1">
      <c r="A90" s="182" t="s">
        <v>154</v>
      </c>
      <c r="B90" s="374" t="s">
        <v>155</v>
      </c>
      <c r="C90" s="172">
        <v>11000</v>
      </c>
      <c r="D90" s="132">
        <v>6369.7</v>
      </c>
      <c r="E90" s="173">
        <f t="shared" si="20"/>
        <v>57.906363636363636</v>
      </c>
      <c r="F90" s="375">
        <f t="shared" si="19"/>
        <v>-4630.3</v>
      </c>
      <c r="G90" s="132">
        <v>5409.1</v>
      </c>
      <c r="H90" s="175">
        <f t="shared" si="21"/>
        <v>117.75896174964412</v>
      </c>
      <c r="I90" s="133">
        <f t="shared" si="22"/>
        <v>960.5999999999995</v>
      </c>
    </row>
    <row r="91" spans="1:9" s="1" customFormat="1" ht="66.75" customHeight="1">
      <c r="A91" s="200" t="s">
        <v>156</v>
      </c>
      <c r="B91" s="376" t="s">
        <v>157</v>
      </c>
      <c r="C91" s="202">
        <v>3157</v>
      </c>
      <c r="D91" s="203">
        <v>1164.2</v>
      </c>
      <c r="E91" s="204">
        <f>IF(C91&gt;0,D91/C91*100,0)</f>
        <v>36.87678175483053</v>
      </c>
      <c r="F91" s="247">
        <f>D91-C91</f>
        <v>-1992.8</v>
      </c>
      <c r="G91" s="203">
        <v>1764.4</v>
      </c>
      <c r="H91" s="207">
        <f>IF(G91&gt;0,D91/G91*100,0)</f>
        <v>65.98277034686012</v>
      </c>
      <c r="I91" s="208">
        <f t="shared" si="22"/>
        <v>-600.2</v>
      </c>
    </row>
    <row r="92" spans="1:9" s="1" customFormat="1" ht="55.5" customHeight="1">
      <c r="A92" s="377" t="s">
        <v>158</v>
      </c>
      <c r="B92" s="378" t="s">
        <v>159</v>
      </c>
      <c r="C92" s="365">
        <f>C93</f>
        <v>3857</v>
      </c>
      <c r="D92" s="366">
        <f>D93</f>
        <v>1561.6</v>
      </c>
      <c r="E92" s="367">
        <f t="shared" si="20"/>
        <v>40.487425460202225</v>
      </c>
      <c r="F92" s="368">
        <f t="shared" si="19"/>
        <v>-2295.4</v>
      </c>
      <c r="G92" s="369">
        <f>G93</f>
        <v>1785.3</v>
      </c>
      <c r="H92" s="370">
        <f t="shared" si="21"/>
        <v>87.46989301517952</v>
      </c>
      <c r="I92" s="371">
        <f t="shared" si="22"/>
        <v>-223.70000000000005</v>
      </c>
    </row>
    <row r="93" spans="1:9" s="1" customFormat="1" ht="55.5" customHeight="1">
      <c r="A93" s="379" t="s">
        <v>160</v>
      </c>
      <c r="B93" s="380" t="s">
        <v>161</v>
      </c>
      <c r="C93" s="357">
        <v>3857</v>
      </c>
      <c r="D93" s="358">
        <v>1561.6</v>
      </c>
      <c r="E93" s="101">
        <f t="shared" si="20"/>
        <v>40.487425460202225</v>
      </c>
      <c r="F93" s="346">
        <f t="shared" si="19"/>
        <v>-2295.4</v>
      </c>
      <c r="G93" s="358">
        <v>1785.3</v>
      </c>
      <c r="H93" s="104">
        <f t="shared" si="21"/>
        <v>87.46989301517952</v>
      </c>
      <c r="I93" s="105">
        <f t="shared" si="22"/>
        <v>-223.70000000000005</v>
      </c>
    </row>
    <row r="94" spans="1:9" s="1" customFormat="1" ht="33.75" customHeight="1">
      <c r="A94" s="372" t="s">
        <v>162</v>
      </c>
      <c r="B94" s="381" t="s">
        <v>163</v>
      </c>
      <c r="C94" s="365">
        <f>C95</f>
        <v>580</v>
      </c>
      <c r="D94" s="366">
        <f>D95</f>
        <v>278.1</v>
      </c>
      <c r="E94" s="367">
        <f>IF(C94&gt;0,D94/C94*100,0)</f>
        <v>47.94827586206897</v>
      </c>
      <c r="F94" s="368">
        <f>D94-C94</f>
        <v>-301.9</v>
      </c>
      <c r="G94" s="366">
        <f>G95</f>
        <v>634.6</v>
      </c>
      <c r="H94" s="370">
        <f>IF(G94&gt;0,D94/G94*100,0)</f>
        <v>43.82288055468012</v>
      </c>
      <c r="I94" s="371">
        <f t="shared" si="22"/>
        <v>-356.5</v>
      </c>
    </row>
    <row r="95" spans="1:9" s="1" customFormat="1" ht="46.5" customHeight="1">
      <c r="A95" s="200" t="s">
        <v>164</v>
      </c>
      <c r="B95" s="382" t="s">
        <v>165</v>
      </c>
      <c r="C95" s="357">
        <v>580</v>
      </c>
      <c r="D95" s="383">
        <v>278.1</v>
      </c>
      <c r="E95" s="101">
        <f>IF(C95&gt;0,D95/C95*100,0)</f>
        <v>47.94827586206897</v>
      </c>
      <c r="F95" s="346">
        <f>D95-C95</f>
        <v>-301.9</v>
      </c>
      <c r="G95" s="358">
        <v>634.6</v>
      </c>
      <c r="H95" s="104">
        <f>IF(G95&gt;0,D95/G95*100,0)</f>
        <v>43.82288055468012</v>
      </c>
      <c r="I95" s="105">
        <f t="shared" si="22"/>
        <v>-356.5</v>
      </c>
    </row>
    <row r="96" spans="1:9" s="1" customFormat="1" ht="55.5" customHeight="1">
      <c r="A96" s="99" t="s">
        <v>166</v>
      </c>
      <c r="B96" s="384" t="s">
        <v>167</v>
      </c>
      <c r="C96" s="214">
        <f>C97+C98</f>
        <v>435</v>
      </c>
      <c r="D96" s="215">
        <f>D97+D98</f>
        <v>200.7</v>
      </c>
      <c r="E96" s="385">
        <f t="shared" si="20"/>
        <v>46.137931034482754</v>
      </c>
      <c r="F96" s="242">
        <f t="shared" si="19"/>
        <v>-234.3</v>
      </c>
      <c r="G96" s="215">
        <f>G97+G98</f>
        <v>215</v>
      </c>
      <c r="H96" s="244">
        <f t="shared" si="21"/>
        <v>93.34883720930232</v>
      </c>
      <c r="I96" s="245">
        <f t="shared" si="22"/>
        <v>-14.300000000000011</v>
      </c>
    </row>
    <row r="97" spans="1:9" s="1" customFormat="1" ht="56.25" customHeight="1">
      <c r="A97" s="386" t="s">
        <v>168</v>
      </c>
      <c r="B97" s="387" t="s">
        <v>169</v>
      </c>
      <c r="C97" s="388"/>
      <c r="D97" s="389"/>
      <c r="E97" s="390">
        <f t="shared" si="20"/>
        <v>0</v>
      </c>
      <c r="F97" s="391">
        <f t="shared" si="19"/>
        <v>0</v>
      </c>
      <c r="G97" s="389">
        <v>-15.7</v>
      </c>
      <c r="H97" s="392">
        <f t="shared" si="21"/>
        <v>0</v>
      </c>
      <c r="I97" s="393">
        <f t="shared" si="22"/>
        <v>15.7</v>
      </c>
    </row>
    <row r="98" spans="1:9" s="1" customFormat="1" ht="45" customHeight="1">
      <c r="A98" s="394" t="s">
        <v>170</v>
      </c>
      <c r="B98" s="395" t="s">
        <v>171</v>
      </c>
      <c r="C98" s="148">
        <v>435</v>
      </c>
      <c r="D98" s="152">
        <v>200.7</v>
      </c>
      <c r="E98" s="178">
        <f t="shared" si="20"/>
        <v>46.137931034482754</v>
      </c>
      <c r="F98" s="396">
        <f t="shared" si="19"/>
        <v>-234.3</v>
      </c>
      <c r="G98" s="152">
        <v>230.7</v>
      </c>
      <c r="H98" s="207">
        <f t="shared" si="21"/>
        <v>86.9960988296489</v>
      </c>
      <c r="I98" s="208">
        <f t="shared" si="22"/>
        <v>-30</v>
      </c>
    </row>
    <row r="99" spans="1:9" s="1" customFormat="1" ht="36.75" customHeight="1">
      <c r="A99" s="397" t="s">
        <v>172</v>
      </c>
      <c r="B99" s="384" t="s">
        <v>173</v>
      </c>
      <c r="C99" s="242">
        <f>C100</f>
        <v>2284</v>
      </c>
      <c r="D99" s="398">
        <f>D100</f>
        <v>1105.3</v>
      </c>
      <c r="E99" s="385">
        <f>IF(C99&gt;0,D99/C99*100,0)</f>
        <v>48.393169877408056</v>
      </c>
      <c r="F99" s="242">
        <f>D99-C99</f>
        <v>-1178.7</v>
      </c>
      <c r="G99" s="398">
        <f>G100</f>
        <v>2952.1</v>
      </c>
      <c r="H99" s="244">
        <f>IF(G99&gt;0,D99/G99*100,0)</f>
        <v>37.441143592696726</v>
      </c>
      <c r="I99" s="399">
        <f>D99-G99</f>
        <v>-1846.8</v>
      </c>
    </row>
    <row r="100" spans="1:9" s="1" customFormat="1" ht="33" customHeight="1">
      <c r="A100" s="400" t="s">
        <v>174</v>
      </c>
      <c r="B100" s="387" t="s">
        <v>175</v>
      </c>
      <c r="C100" s="388">
        <v>2284</v>
      </c>
      <c r="D100" s="401">
        <v>1105.3</v>
      </c>
      <c r="E100" s="390">
        <f>IF(C100&gt;0,D100/C100*100,0)</f>
        <v>48.393169877408056</v>
      </c>
      <c r="F100" s="391">
        <f>D100-C100</f>
        <v>-1178.7</v>
      </c>
      <c r="G100" s="401">
        <v>2952.1</v>
      </c>
      <c r="H100" s="392">
        <f>IF(G100&gt;0,D100/G100*100,0)</f>
        <v>37.441143592696726</v>
      </c>
      <c r="I100" s="393">
        <f>D100-G100</f>
        <v>-1846.8</v>
      </c>
    </row>
    <row r="101" spans="1:9" s="1" customFormat="1" ht="29.25" customHeight="1">
      <c r="A101" s="402" t="s">
        <v>176</v>
      </c>
      <c r="B101" s="403" t="s">
        <v>177</v>
      </c>
      <c r="C101" s="404">
        <f>C102</f>
        <v>895.3</v>
      </c>
      <c r="D101" s="405">
        <f>D102</f>
        <v>895.3</v>
      </c>
      <c r="E101" s="406">
        <f t="shared" si="20"/>
        <v>100</v>
      </c>
      <c r="F101" s="277">
        <f t="shared" si="19"/>
        <v>0</v>
      </c>
      <c r="G101" s="407">
        <f>G102</f>
        <v>638.6</v>
      </c>
      <c r="H101" s="67">
        <f t="shared" si="21"/>
        <v>140.19730660820545</v>
      </c>
      <c r="I101" s="408">
        <f t="shared" si="22"/>
        <v>256.69999999999993</v>
      </c>
    </row>
    <row r="102" spans="1:9" s="1" customFormat="1" ht="36" customHeight="1">
      <c r="A102" s="372" t="s">
        <v>178</v>
      </c>
      <c r="B102" s="409" t="s">
        <v>179</v>
      </c>
      <c r="C102" s="365">
        <f>C103+C104</f>
        <v>895.3</v>
      </c>
      <c r="D102" s="366">
        <f>D103+D104</f>
        <v>895.3</v>
      </c>
      <c r="E102" s="367">
        <f t="shared" si="20"/>
        <v>100</v>
      </c>
      <c r="F102" s="368">
        <f t="shared" si="19"/>
        <v>0</v>
      </c>
      <c r="G102" s="369">
        <f>G103+G104</f>
        <v>638.6</v>
      </c>
      <c r="H102" s="370">
        <f t="shared" si="21"/>
        <v>140.19730660820545</v>
      </c>
      <c r="I102" s="371">
        <f t="shared" si="22"/>
        <v>256.69999999999993</v>
      </c>
    </row>
    <row r="103" spans="1:9" s="1" customFormat="1" ht="33.75" customHeight="1">
      <c r="A103" s="386" t="s">
        <v>180</v>
      </c>
      <c r="B103" s="410" t="s">
        <v>181</v>
      </c>
      <c r="C103" s="388">
        <v>895.3</v>
      </c>
      <c r="D103" s="401">
        <v>895.3</v>
      </c>
      <c r="E103" s="390">
        <f t="shared" si="20"/>
        <v>100</v>
      </c>
      <c r="F103" s="391">
        <f t="shared" si="19"/>
        <v>0</v>
      </c>
      <c r="G103" s="401">
        <v>638.6</v>
      </c>
      <c r="H103" s="392">
        <f t="shared" si="21"/>
        <v>140.19730660820545</v>
      </c>
      <c r="I103" s="393">
        <f t="shared" si="22"/>
        <v>256.69999999999993</v>
      </c>
    </row>
    <row r="104" spans="1:9" s="1" customFormat="1" ht="58.5" customHeight="1">
      <c r="A104" s="200" t="s">
        <v>182</v>
      </c>
      <c r="B104" s="411" t="s">
        <v>183</v>
      </c>
      <c r="C104" s="202"/>
      <c r="D104" s="206"/>
      <c r="E104" s="204">
        <f>IF(C104&gt;0,D104/C104*100,0)</f>
        <v>0</v>
      </c>
      <c r="F104" s="247">
        <f>D104-C104</f>
        <v>0</v>
      </c>
      <c r="G104" s="206">
        <v>0</v>
      </c>
      <c r="H104" s="207">
        <f>IF(G104&gt;0,D104/G104*100,0)</f>
        <v>0</v>
      </c>
      <c r="I104" s="208">
        <f t="shared" si="22"/>
        <v>0</v>
      </c>
    </row>
    <row r="105" spans="1:9" s="1" customFormat="1" ht="55.5" customHeight="1">
      <c r="A105" s="412" t="s">
        <v>184</v>
      </c>
      <c r="B105" s="403" t="s">
        <v>185</v>
      </c>
      <c r="C105" s="277">
        <f>C106+C108</f>
        <v>4002</v>
      </c>
      <c r="D105" s="413">
        <f>D106+D108</f>
        <v>1811.1</v>
      </c>
      <c r="E105" s="406">
        <f>E106+E108</f>
        <v>45.25487256371814</v>
      </c>
      <c r="F105" s="277">
        <f t="shared" si="19"/>
        <v>-2190.9</v>
      </c>
      <c r="G105" s="413">
        <f>G106+G108</f>
        <v>2078.6</v>
      </c>
      <c r="H105" s="67">
        <f t="shared" si="21"/>
        <v>87.13076108919465</v>
      </c>
      <c r="I105" s="414">
        <f t="shared" si="22"/>
        <v>-267.5</v>
      </c>
    </row>
    <row r="106" spans="1:9" s="1" customFormat="1" ht="34.5" customHeight="1">
      <c r="A106" s="415" t="s">
        <v>186</v>
      </c>
      <c r="B106" s="416" t="s">
        <v>187</v>
      </c>
      <c r="C106" s="242">
        <f>C107</f>
        <v>0</v>
      </c>
      <c r="D106" s="398">
        <f>D107</f>
        <v>0</v>
      </c>
      <c r="E106" s="385">
        <f t="shared" si="20"/>
        <v>0</v>
      </c>
      <c r="F106" s="242">
        <f t="shared" si="19"/>
        <v>0</v>
      </c>
      <c r="G106" s="398">
        <f>G107</f>
        <v>0</v>
      </c>
      <c r="H106" s="244">
        <f t="shared" si="21"/>
        <v>0</v>
      </c>
      <c r="I106" s="399">
        <f t="shared" si="22"/>
        <v>0</v>
      </c>
    </row>
    <row r="107" spans="1:9" s="1" customFormat="1" ht="33.75" customHeight="1">
      <c r="A107" s="417" t="s">
        <v>188</v>
      </c>
      <c r="B107" s="418" t="s">
        <v>189</v>
      </c>
      <c r="C107" s="388"/>
      <c r="D107" s="401"/>
      <c r="E107" s="390">
        <f t="shared" si="20"/>
        <v>0</v>
      </c>
      <c r="F107" s="391">
        <f>D107-C107</f>
        <v>0</v>
      </c>
      <c r="G107" s="401"/>
      <c r="H107" s="392">
        <f>IF(G107&gt;0,D107/G107*100,0)</f>
        <v>0</v>
      </c>
      <c r="I107" s="393">
        <f t="shared" si="22"/>
        <v>0</v>
      </c>
    </row>
    <row r="108" spans="1:9" s="1" customFormat="1" ht="57.75" customHeight="1">
      <c r="A108" s="372" t="s">
        <v>190</v>
      </c>
      <c r="B108" s="419" t="s">
        <v>191</v>
      </c>
      <c r="C108" s="242">
        <f>C109</f>
        <v>4002</v>
      </c>
      <c r="D108" s="398">
        <f>D109</f>
        <v>1811.1</v>
      </c>
      <c r="E108" s="385">
        <f>IF(C108&gt;0,D108/C108*100,0)</f>
        <v>45.25487256371814</v>
      </c>
      <c r="F108" s="242">
        <f>D108-C108</f>
        <v>-2190.9</v>
      </c>
      <c r="G108" s="398">
        <f>G109</f>
        <v>2078.6</v>
      </c>
      <c r="H108" s="244">
        <f>IF(G108&gt;0,D108/G108*100,0)</f>
        <v>87.13076108919465</v>
      </c>
      <c r="I108" s="399">
        <f t="shared" si="22"/>
        <v>-267.5</v>
      </c>
    </row>
    <row r="109" spans="1:9" s="1" customFormat="1" ht="57" customHeight="1">
      <c r="A109" s="420" t="s">
        <v>192</v>
      </c>
      <c r="B109" s="421" t="s">
        <v>193</v>
      </c>
      <c r="C109" s="268">
        <v>4002</v>
      </c>
      <c r="D109" s="234">
        <v>1811.1</v>
      </c>
      <c r="E109" s="232">
        <f>IF(C109&gt;0,D109/C109*100,0)</f>
        <v>45.25487256371814</v>
      </c>
      <c r="F109" s="269">
        <f>D109-C109</f>
        <v>-2190.9</v>
      </c>
      <c r="G109" s="234">
        <v>2078.6</v>
      </c>
      <c r="H109" s="270">
        <f>IF(G109&gt;0,D109/G109*100,0)</f>
        <v>87.13076108919465</v>
      </c>
      <c r="I109" s="271">
        <f t="shared" si="22"/>
        <v>-267.5</v>
      </c>
    </row>
    <row r="110" spans="1:9" s="1" customFormat="1" ht="23.25" customHeight="1">
      <c r="A110" s="272" t="s">
        <v>194</v>
      </c>
      <c r="B110" s="422" t="s">
        <v>195</v>
      </c>
      <c r="C110" s="47">
        <f>SUM(C112)</f>
        <v>362</v>
      </c>
      <c r="D110" s="48">
        <f>SUM(D112)</f>
        <v>353.1</v>
      </c>
      <c r="E110" s="341">
        <f t="shared" si="20"/>
        <v>97.5414364640884</v>
      </c>
      <c r="F110" s="237">
        <f t="shared" si="19"/>
        <v>-8.899999999999977</v>
      </c>
      <c r="G110" s="238">
        <f>SUM(G112)</f>
        <v>93.1</v>
      </c>
      <c r="H110" s="36">
        <f t="shared" si="21"/>
        <v>379.26960257787334</v>
      </c>
      <c r="I110" s="50">
        <f t="shared" si="22"/>
        <v>260</v>
      </c>
    </row>
    <row r="111" spans="1:9" s="1" customFormat="1" ht="14.25" customHeight="1">
      <c r="A111" s="51"/>
      <c r="B111" s="52" t="s">
        <v>30</v>
      </c>
      <c r="C111" s="53">
        <f>C110/C13*100</f>
        <v>0.1490650491873484</v>
      </c>
      <c r="D111" s="54">
        <f>D110/D13*100</f>
        <v>0.34726115100696886</v>
      </c>
      <c r="E111" s="55"/>
      <c r="F111" s="239"/>
      <c r="G111" s="240">
        <f>G110/G13*100</f>
        <v>0.08787843891646166</v>
      </c>
      <c r="H111" s="58"/>
      <c r="I111" s="59"/>
    </row>
    <row r="112" spans="1:9" s="1" customFormat="1" ht="21.75" customHeight="1">
      <c r="A112" s="185" t="s">
        <v>196</v>
      </c>
      <c r="B112" s="186" t="s">
        <v>197</v>
      </c>
      <c r="C112" s="122">
        <f>C113+C114+C115+C116</f>
        <v>362</v>
      </c>
      <c r="D112" s="125">
        <f>D113+D114+D115+D116</f>
        <v>353.1</v>
      </c>
      <c r="E112" s="167">
        <f aca="true" t="shared" si="23" ref="E112:E119">IF(C112&gt;0,D112/C112*100,0)</f>
        <v>97.5414364640884</v>
      </c>
      <c r="F112" s="249">
        <f aca="true" t="shared" si="24" ref="F112:F119">D112-C112</f>
        <v>-8.899999999999977</v>
      </c>
      <c r="G112" s="285">
        <f>G113+G114+G115+G116</f>
        <v>93.1</v>
      </c>
      <c r="H112" s="169">
        <f aca="true" t="shared" si="25" ref="H112:H119">IF(G112&gt;0,D112/G112*100,0)</f>
        <v>379.26960257787334</v>
      </c>
      <c r="I112" s="124">
        <f aca="true" t="shared" si="26" ref="I112:I119">D112-G112</f>
        <v>260</v>
      </c>
    </row>
    <row r="113" spans="1:9" s="429" customFormat="1" ht="27" customHeight="1">
      <c r="A113" s="423" t="s">
        <v>198</v>
      </c>
      <c r="B113" s="424" t="s">
        <v>199</v>
      </c>
      <c r="C113" s="425">
        <v>73</v>
      </c>
      <c r="D113" s="145">
        <v>82.4</v>
      </c>
      <c r="E113" s="426">
        <f t="shared" si="23"/>
        <v>112.87671232876713</v>
      </c>
      <c r="F113" s="427">
        <f t="shared" si="24"/>
        <v>9.400000000000006</v>
      </c>
      <c r="G113" s="145">
        <v>23.9</v>
      </c>
      <c r="H113" s="428">
        <f t="shared" si="25"/>
        <v>344.7698744769875</v>
      </c>
      <c r="I113" s="146">
        <f t="shared" si="26"/>
        <v>58.50000000000001</v>
      </c>
    </row>
    <row r="114" spans="1:9" s="429" customFormat="1" ht="24" customHeight="1">
      <c r="A114" s="430" t="s">
        <v>200</v>
      </c>
      <c r="B114" s="431" t="s">
        <v>201</v>
      </c>
      <c r="C114" s="388"/>
      <c r="D114" s="389"/>
      <c r="E114" s="390">
        <f t="shared" si="23"/>
        <v>0</v>
      </c>
      <c r="F114" s="391">
        <f t="shared" si="24"/>
        <v>0</v>
      </c>
      <c r="G114" s="389"/>
      <c r="H114" s="392">
        <f t="shared" si="25"/>
        <v>0</v>
      </c>
      <c r="I114" s="393">
        <f t="shared" si="26"/>
        <v>0</v>
      </c>
    </row>
    <row r="115" spans="1:9" s="429" customFormat="1" ht="20.25" customHeight="1">
      <c r="A115" s="430" t="s">
        <v>202</v>
      </c>
      <c r="B115" s="432" t="s">
        <v>203</v>
      </c>
      <c r="C115" s="388"/>
      <c r="D115" s="389"/>
      <c r="E115" s="390">
        <f t="shared" si="23"/>
        <v>0</v>
      </c>
      <c r="F115" s="391">
        <f t="shared" si="24"/>
        <v>0</v>
      </c>
      <c r="G115" s="389">
        <v>-3.3</v>
      </c>
      <c r="H115" s="392">
        <f t="shared" si="25"/>
        <v>0</v>
      </c>
      <c r="I115" s="393">
        <f t="shared" si="26"/>
        <v>3.3</v>
      </c>
    </row>
    <row r="116" spans="1:9" s="429" customFormat="1" ht="19.5" customHeight="1">
      <c r="A116" s="433" t="s">
        <v>204</v>
      </c>
      <c r="B116" s="434" t="s">
        <v>205</v>
      </c>
      <c r="C116" s="435">
        <f>C117+C118</f>
        <v>289</v>
      </c>
      <c r="D116" s="436">
        <f>D117+D118</f>
        <v>270.7</v>
      </c>
      <c r="E116" s="86">
        <f t="shared" si="23"/>
        <v>93.66782006920414</v>
      </c>
      <c r="F116" s="437">
        <f t="shared" si="24"/>
        <v>-18.30000000000001</v>
      </c>
      <c r="G116" s="436">
        <f>G117+G118</f>
        <v>72.5</v>
      </c>
      <c r="H116" s="438">
        <f t="shared" si="25"/>
        <v>373.37931034482756</v>
      </c>
      <c r="I116" s="439">
        <f t="shared" si="26"/>
        <v>198.2</v>
      </c>
    </row>
    <row r="117" spans="1:9" s="429" customFormat="1" ht="18" customHeight="1">
      <c r="A117" s="430" t="s">
        <v>206</v>
      </c>
      <c r="B117" s="440" t="s">
        <v>207</v>
      </c>
      <c r="C117" s="388">
        <v>124.8</v>
      </c>
      <c r="D117" s="389">
        <v>126.6</v>
      </c>
      <c r="E117" s="390">
        <f>IF(C117&gt;0,D117/C117*100,0)</f>
        <v>101.4423076923077</v>
      </c>
      <c r="F117" s="441">
        <f>D117-C117</f>
        <v>1.7999999999999972</v>
      </c>
      <c r="G117" s="389"/>
      <c r="H117" s="392"/>
      <c r="I117" s="393"/>
    </row>
    <row r="118" spans="1:9" s="429" customFormat="1" ht="19.5" customHeight="1">
      <c r="A118" s="442" t="s">
        <v>208</v>
      </c>
      <c r="B118" s="443" t="s">
        <v>209</v>
      </c>
      <c r="C118" s="268">
        <v>164.2</v>
      </c>
      <c r="D118" s="231">
        <v>144.1</v>
      </c>
      <c r="E118" s="232">
        <f>IF(C118&gt;0,D118/C118*100,0)</f>
        <v>87.75883069427528</v>
      </c>
      <c r="F118" s="444">
        <f>D118-C118</f>
        <v>-20.099999999999994</v>
      </c>
      <c r="G118" s="231">
        <v>72.5</v>
      </c>
      <c r="H118" s="270">
        <f>IF(G118&gt;0,D118/G118*100,0)</f>
        <v>198.75862068965517</v>
      </c>
      <c r="I118" s="271">
        <f>D118-G118</f>
        <v>71.6</v>
      </c>
    </row>
    <row r="119" spans="1:9" s="1" customFormat="1" ht="24.75" customHeight="1">
      <c r="A119" s="109" t="s">
        <v>210</v>
      </c>
      <c r="B119" s="445" t="s">
        <v>211</v>
      </c>
      <c r="C119" s="111">
        <f>C121+C124</f>
        <v>24220.3</v>
      </c>
      <c r="D119" s="114">
        <f>D121+D124</f>
        <v>12672.499999999998</v>
      </c>
      <c r="E119" s="446">
        <f t="shared" si="23"/>
        <v>52.32181269431015</v>
      </c>
      <c r="F119" s="447">
        <f t="shared" si="24"/>
        <v>-11547.800000000001</v>
      </c>
      <c r="G119" s="448">
        <f>G121+G124</f>
        <v>11923.8</v>
      </c>
      <c r="H119" s="36">
        <f t="shared" si="25"/>
        <v>106.27903856153237</v>
      </c>
      <c r="I119" s="113">
        <f t="shared" si="26"/>
        <v>748.6999999999989</v>
      </c>
    </row>
    <row r="120" spans="1:9" s="1" customFormat="1" ht="17.25" customHeight="1">
      <c r="A120" s="51"/>
      <c r="B120" s="449" t="s">
        <v>212</v>
      </c>
      <c r="C120" s="53">
        <f>C119/C13*100</f>
        <v>9.97348124539319</v>
      </c>
      <c r="D120" s="54">
        <f>D119/D13*100</f>
        <v>12.462947992454863</v>
      </c>
      <c r="E120" s="55"/>
      <c r="F120" s="450"/>
      <c r="G120" s="240">
        <f>G119/G13*100</f>
        <v>11.255047582729382</v>
      </c>
      <c r="H120" s="58"/>
      <c r="I120" s="59"/>
    </row>
    <row r="121" spans="1:9" s="1" customFormat="1" ht="21.75" customHeight="1">
      <c r="A121" s="90" t="s">
        <v>213</v>
      </c>
      <c r="B121" s="121" t="s">
        <v>214</v>
      </c>
      <c r="C121" s="451">
        <f>SUM(C122)</f>
        <v>0</v>
      </c>
      <c r="D121" s="452">
        <f>SUM(D122)</f>
        <v>0</v>
      </c>
      <c r="E121" s="453">
        <f aca="true" t="shared" si="27" ref="E121:E131">IF(C121&gt;0,D121/C121*100,0)</f>
        <v>0</v>
      </c>
      <c r="F121" s="454">
        <f aca="true" t="shared" si="28" ref="F121:F131">D121-C121</f>
        <v>0</v>
      </c>
      <c r="G121" s="455">
        <f>SUM(G122)</f>
        <v>0</v>
      </c>
      <c r="H121" s="456">
        <f aca="true" t="shared" si="29" ref="H121:H131">IF(G121&gt;0,D121/G121*100,0)</f>
        <v>0</v>
      </c>
      <c r="I121" s="457">
        <f aca="true" t="shared" si="30" ref="I121:I134">D121-G121</f>
        <v>0</v>
      </c>
    </row>
    <row r="122" spans="1:9" s="1" customFormat="1" ht="34.5" customHeight="1">
      <c r="A122" s="90" t="s">
        <v>215</v>
      </c>
      <c r="B122" s="458" t="s">
        <v>216</v>
      </c>
      <c r="C122" s="274">
        <f>C123</f>
        <v>0</v>
      </c>
      <c r="D122" s="275">
        <f>D123</f>
        <v>0</v>
      </c>
      <c r="E122" s="276">
        <f t="shared" si="27"/>
        <v>0</v>
      </c>
      <c r="F122" s="459">
        <f t="shared" si="28"/>
        <v>0</v>
      </c>
      <c r="G122" s="278">
        <f>G123</f>
        <v>0</v>
      </c>
      <c r="H122" s="279">
        <f t="shared" si="29"/>
        <v>0</v>
      </c>
      <c r="I122" s="280">
        <f t="shared" si="30"/>
        <v>0</v>
      </c>
    </row>
    <row r="123" spans="1:9" s="1" customFormat="1" ht="45" customHeight="1">
      <c r="A123" s="185" t="s">
        <v>217</v>
      </c>
      <c r="B123" s="460" t="s">
        <v>218</v>
      </c>
      <c r="C123" s="135"/>
      <c r="D123" s="139"/>
      <c r="E123" s="188">
        <f t="shared" si="27"/>
        <v>0</v>
      </c>
      <c r="F123" s="461">
        <f t="shared" si="28"/>
        <v>0</v>
      </c>
      <c r="G123" s="462"/>
      <c r="H123" s="190">
        <f t="shared" si="29"/>
        <v>0</v>
      </c>
      <c r="I123" s="137">
        <f t="shared" si="30"/>
        <v>0</v>
      </c>
    </row>
    <row r="124" spans="1:9" s="1" customFormat="1" ht="22.5" customHeight="1">
      <c r="A124" s="90" t="s">
        <v>219</v>
      </c>
      <c r="B124" s="121" t="s">
        <v>220</v>
      </c>
      <c r="C124" s="122">
        <f>C125+C127</f>
        <v>24220.3</v>
      </c>
      <c r="D124" s="125">
        <f>D125+D127</f>
        <v>12672.499999999998</v>
      </c>
      <c r="E124" s="167">
        <f t="shared" si="27"/>
        <v>52.32181269431015</v>
      </c>
      <c r="F124" s="249">
        <f t="shared" si="28"/>
        <v>-11547.800000000001</v>
      </c>
      <c r="G124" s="285">
        <f>G125+G127</f>
        <v>11923.8</v>
      </c>
      <c r="H124" s="169">
        <f t="shared" si="29"/>
        <v>106.27903856153237</v>
      </c>
      <c r="I124" s="124">
        <f t="shared" si="30"/>
        <v>748.6999999999989</v>
      </c>
    </row>
    <row r="125" spans="1:9" s="1" customFormat="1" ht="26.25" customHeight="1">
      <c r="A125" s="182" t="s">
        <v>221</v>
      </c>
      <c r="B125" s="463" t="s">
        <v>222</v>
      </c>
      <c r="C125" s="464">
        <f>C126</f>
        <v>305</v>
      </c>
      <c r="D125" s="465">
        <f>D126</f>
        <v>177.3</v>
      </c>
      <c r="E125" s="466">
        <f>IF(C125&gt;0,D125/C125*100,0)</f>
        <v>58.131147540983605</v>
      </c>
      <c r="F125" s="467">
        <f>D125-C125</f>
        <v>-127.69999999999999</v>
      </c>
      <c r="G125" s="468">
        <f>G126</f>
        <v>164.5</v>
      </c>
      <c r="H125" s="469">
        <f>IF(G125&gt;0,D125/G125*100,0)</f>
        <v>107.78115501519758</v>
      </c>
      <c r="I125" s="470">
        <f>D125-G125</f>
        <v>12.800000000000011</v>
      </c>
    </row>
    <row r="126" spans="1:9" s="1" customFormat="1" ht="36" customHeight="1">
      <c r="A126" s="185" t="s">
        <v>223</v>
      </c>
      <c r="B126" s="471" t="s">
        <v>224</v>
      </c>
      <c r="C126" s="148">
        <v>305</v>
      </c>
      <c r="D126" s="472">
        <v>177.3</v>
      </c>
      <c r="E126" s="178">
        <f>IF(C126&gt;0,D126/C126*100,0)</f>
        <v>58.131147540983605</v>
      </c>
      <c r="F126" s="396">
        <f>D126-C126</f>
        <v>-127.69999999999999</v>
      </c>
      <c r="G126" s="473">
        <v>164.5</v>
      </c>
      <c r="H126" s="180">
        <f>IF(G126&gt;0,D126/G126*100,0)</f>
        <v>107.78115501519758</v>
      </c>
      <c r="I126" s="150">
        <f>D126-G126</f>
        <v>12.800000000000011</v>
      </c>
    </row>
    <row r="127" spans="1:9" s="1" customFormat="1" ht="23.25" customHeight="1">
      <c r="A127" s="372" t="s">
        <v>225</v>
      </c>
      <c r="B127" s="474" t="s">
        <v>226</v>
      </c>
      <c r="C127" s="260">
        <f>C128+C129+C130</f>
        <v>23915.3</v>
      </c>
      <c r="D127" s="261">
        <f>D128+D129+D130</f>
        <v>12495.199999999999</v>
      </c>
      <c r="E127" s="475">
        <f t="shared" si="27"/>
        <v>52.24772426020162</v>
      </c>
      <c r="F127" s="263">
        <f t="shared" si="28"/>
        <v>-11420.1</v>
      </c>
      <c r="G127" s="264">
        <f>G128+G129+G130</f>
        <v>11759.3</v>
      </c>
      <c r="H127" s="265">
        <f t="shared" si="29"/>
        <v>106.25802556274608</v>
      </c>
      <c r="I127" s="266">
        <f t="shared" si="30"/>
        <v>735.8999999999996</v>
      </c>
    </row>
    <row r="128" spans="1:9" s="1" customFormat="1" ht="24.75" customHeight="1">
      <c r="A128" s="386" t="s">
        <v>227</v>
      </c>
      <c r="B128" s="431" t="s">
        <v>228</v>
      </c>
      <c r="C128" s="148">
        <v>23915</v>
      </c>
      <c r="D128" s="152">
        <v>12467.9</v>
      </c>
      <c r="E128" s="178">
        <f t="shared" si="27"/>
        <v>52.13422538155969</v>
      </c>
      <c r="F128" s="396">
        <f t="shared" si="28"/>
        <v>-11447.1</v>
      </c>
      <c r="G128" s="473">
        <v>11759.3</v>
      </c>
      <c r="H128" s="180">
        <f t="shared" si="29"/>
        <v>106.02586888675347</v>
      </c>
      <c r="I128" s="150">
        <f t="shared" si="30"/>
        <v>708.6000000000004</v>
      </c>
    </row>
    <row r="129" spans="1:9" s="1" customFormat="1" ht="25.5" customHeight="1">
      <c r="A129" s="394" t="s">
        <v>229</v>
      </c>
      <c r="B129" s="476" t="s">
        <v>230</v>
      </c>
      <c r="C129" s="148"/>
      <c r="D129" s="152">
        <v>27</v>
      </c>
      <c r="E129" s="178">
        <f>IF(C129&gt;0,D129/C129*100,0)</f>
        <v>0</v>
      </c>
      <c r="F129" s="396">
        <f>D129-C129</f>
        <v>27</v>
      </c>
      <c r="G129" s="473"/>
      <c r="H129" s="180">
        <f>IF(G129&gt;0,D129/G129*100,0)</f>
        <v>0</v>
      </c>
      <c r="I129" s="150">
        <f>D129-G129</f>
        <v>27</v>
      </c>
    </row>
    <row r="130" spans="1:9" s="1" customFormat="1" ht="33" customHeight="1">
      <c r="A130" s="420" t="s">
        <v>231</v>
      </c>
      <c r="B130" s="477" t="s">
        <v>232</v>
      </c>
      <c r="C130" s="148">
        <v>0.3</v>
      </c>
      <c r="D130" s="152">
        <v>0.3</v>
      </c>
      <c r="E130" s="178">
        <f>IF(C130&gt;0,D130/C130*100,0)</f>
        <v>100</v>
      </c>
      <c r="F130" s="396">
        <f>D130-C130</f>
        <v>0</v>
      </c>
      <c r="G130" s="473"/>
      <c r="H130" s="180">
        <f>IF(G130&gt;0,D130/G130*100,0)</f>
        <v>0</v>
      </c>
      <c r="I130" s="150">
        <f>D130-G130</f>
        <v>0.3</v>
      </c>
    </row>
    <row r="131" spans="1:9" s="1" customFormat="1" ht="30.75" customHeight="1">
      <c r="A131" s="272" t="s">
        <v>233</v>
      </c>
      <c r="B131" s="422" t="s">
        <v>234</v>
      </c>
      <c r="C131" s="47">
        <f>C133+C135+C141</f>
        <v>20916.9</v>
      </c>
      <c r="D131" s="49">
        <f>D133+D135+D141</f>
        <v>3050.3</v>
      </c>
      <c r="E131" s="50">
        <f t="shared" si="27"/>
        <v>14.58294489145141</v>
      </c>
      <c r="F131" s="237">
        <f t="shared" si="28"/>
        <v>-17866.600000000002</v>
      </c>
      <c r="G131" s="238">
        <f>G133+G135+G141</f>
        <v>4609.1</v>
      </c>
      <c r="H131" s="36">
        <f t="shared" si="29"/>
        <v>66.17994836302098</v>
      </c>
      <c r="I131" s="50">
        <f t="shared" si="30"/>
        <v>-1558.8000000000002</v>
      </c>
    </row>
    <row r="132" spans="1:9" s="1" customFormat="1" ht="17.25" customHeight="1">
      <c r="A132" s="51"/>
      <c r="B132" s="52" t="s">
        <v>30</v>
      </c>
      <c r="C132" s="53">
        <f>C131/C13*100</f>
        <v>8.613200904273063</v>
      </c>
      <c r="D132" s="54">
        <f>D131/D13*100</f>
        <v>2.9998603481069304</v>
      </c>
      <c r="E132" s="55"/>
      <c r="F132" s="239"/>
      <c r="G132" s="240">
        <f>G131/G13*100</f>
        <v>4.350596270782637</v>
      </c>
      <c r="H132" s="58"/>
      <c r="I132" s="59"/>
    </row>
    <row r="133" spans="1:9" s="1" customFormat="1" ht="20.25" customHeight="1" hidden="1">
      <c r="A133" s="185" t="s">
        <v>235</v>
      </c>
      <c r="B133" s="478" t="s">
        <v>236</v>
      </c>
      <c r="C133" s="193">
        <f>SUM(C134)</f>
        <v>0</v>
      </c>
      <c r="D133" s="194">
        <f>SUM(D134)</f>
        <v>0</v>
      </c>
      <c r="E133" s="195">
        <f aca="true" t="shared" si="31" ref="E133:E146">IF(C133&gt;0,D133/C133*100,0)</f>
        <v>0</v>
      </c>
      <c r="F133" s="479">
        <f aca="true" t="shared" si="32" ref="F133:F146">D133-C133</f>
        <v>0</v>
      </c>
      <c r="G133" s="480">
        <f>SUM(G134)</f>
        <v>0</v>
      </c>
      <c r="H133" s="198">
        <f aca="true" t="shared" si="33" ref="H133:H146">IF(G133&gt;0,D133/G133*100,0)</f>
        <v>0</v>
      </c>
      <c r="I133" s="199">
        <f t="shared" si="30"/>
        <v>0</v>
      </c>
    </row>
    <row r="134" spans="1:9" s="1" customFormat="1" ht="21.75" customHeight="1" hidden="1">
      <c r="A134" s="200" t="s">
        <v>237</v>
      </c>
      <c r="B134" s="177" t="s">
        <v>238</v>
      </c>
      <c r="C134" s="202"/>
      <c r="D134" s="203"/>
      <c r="E134" s="204">
        <f t="shared" si="31"/>
        <v>0</v>
      </c>
      <c r="F134" s="247">
        <f t="shared" si="32"/>
        <v>0</v>
      </c>
      <c r="G134" s="481"/>
      <c r="H134" s="207">
        <f t="shared" si="33"/>
        <v>0</v>
      </c>
      <c r="I134" s="208">
        <f t="shared" si="30"/>
        <v>0</v>
      </c>
    </row>
    <row r="135" spans="1:9" s="1" customFormat="1" ht="50.25" customHeight="1">
      <c r="A135" s="482" t="s">
        <v>239</v>
      </c>
      <c r="B135" s="483" t="s">
        <v>240</v>
      </c>
      <c r="C135" s="122">
        <f>C136+C138</f>
        <v>20501.5</v>
      </c>
      <c r="D135" s="125">
        <f>D136+D138</f>
        <v>2488.8</v>
      </c>
      <c r="E135" s="167">
        <f t="shared" si="31"/>
        <v>12.139599541496965</v>
      </c>
      <c r="F135" s="249">
        <f t="shared" si="32"/>
        <v>-18012.7</v>
      </c>
      <c r="G135" s="285">
        <f>G136+G138</f>
        <v>3094.9</v>
      </c>
      <c r="H135" s="169">
        <f t="shared" si="33"/>
        <v>80.41616853533232</v>
      </c>
      <c r="I135" s="124">
        <f aca="true" t="shared" si="34" ref="I135:I146">D135-G135</f>
        <v>-606.0999999999999</v>
      </c>
    </row>
    <row r="136" spans="1:9" s="1" customFormat="1" ht="81.75" customHeight="1">
      <c r="A136" s="484" t="s">
        <v>241</v>
      </c>
      <c r="B136" s="485" t="s">
        <v>242</v>
      </c>
      <c r="C136" s="486">
        <f>C137</f>
        <v>19891.5</v>
      </c>
      <c r="D136" s="487">
        <f>D137</f>
        <v>2488.8</v>
      </c>
      <c r="E136" s="488">
        <f t="shared" si="31"/>
        <v>12.511876932358042</v>
      </c>
      <c r="F136" s="489">
        <f t="shared" si="32"/>
        <v>-17402.7</v>
      </c>
      <c r="G136" s="490">
        <f>G137</f>
        <v>3094.9</v>
      </c>
      <c r="H136" s="265">
        <f t="shared" si="33"/>
        <v>80.41616853533232</v>
      </c>
      <c r="I136" s="491">
        <f t="shared" si="34"/>
        <v>-606.0999999999999</v>
      </c>
    </row>
    <row r="137" spans="1:9" s="1" customFormat="1" ht="68.25" customHeight="1">
      <c r="A137" s="492" t="s">
        <v>243</v>
      </c>
      <c r="B137" s="376" t="s">
        <v>244</v>
      </c>
      <c r="C137" s="202">
        <v>19891.5</v>
      </c>
      <c r="D137" s="203">
        <v>2488.8</v>
      </c>
      <c r="E137" s="204">
        <f t="shared" si="31"/>
        <v>12.511876932358042</v>
      </c>
      <c r="F137" s="247">
        <f t="shared" si="32"/>
        <v>-17402.7</v>
      </c>
      <c r="G137" s="493">
        <v>3094.9</v>
      </c>
      <c r="H137" s="207">
        <f t="shared" si="33"/>
        <v>80.41616853533232</v>
      </c>
      <c r="I137" s="222">
        <f t="shared" si="34"/>
        <v>-606.0999999999999</v>
      </c>
    </row>
    <row r="138" spans="1:9" s="1" customFormat="1" ht="68.25" customHeight="1">
      <c r="A138" s="494" t="s">
        <v>245</v>
      </c>
      <c r="B138" s="495" t="s">
        <v>246</v>
      </c>
      <c r="C138" s="496">
        <f>C139+C140</f>
        <v>610</v>
      </c>
      <c r="D138" s="497">
        <f>D139+D140</f>
        <v>0</v>
      </c>
      <c r="E138" s="498">
        <f>IF(C138&gt;0,D138/C138*100,0)</f>
        <v>0</v>
      </c>
      <c r="F138" s="499">
        <f>D138-C138</f>
        <v>-610</v>
      </c>
      <c r="G138" s="500">
        <f>G139+G140</f>
        <v>0</v>
      </c>
      <c r="H138" s="501">
        <f>H139+H140</f>
        <v>0</v>
      </c>
      <c r="I138" s="502">
        <f>D138-G138</f>
        <v>0</v>
      </c>
    </row>
    <row r="139" spans="1:9" s="1" customFormat="1" ht="57.75" customHeight="1">
      <c r="A139" s="503" t="s">
        <v>247</v>
      </c>
      <c r="B139" s="504" t="s">
        <v>248</v>
      </c>
      <c r="C139" s="388"/>
      <c r="D139" s="389"/>
      <c r="E139" s="390">
        <f>IF(C139&gt;0,D139/C139*100,0)</f>
        <v>0</v>
      </c>
      <c r="F139" s="391">
        <f>D139-C139</f>
        <v>0</v>
      </c>
      <c r="G139" s="505"/>
      <c r="H139" s="392">
        <f>IF(G139&gt;0,D139/G139*100,0)</f>
        <v>0</v>
      </c>
      <c r="I139" s="393">
        <f>D139-G139</f>
        <v>0</v>
      </c>
    </row>
    <row r="140" spans="1:9" s="1" customFormat="1" ht="84.75" customHeight="1">
      <c r="A140" s="492" t="s">
        <v>249</v>
      </c>
      <c r="B140" s="506" t="s">
        <v>250</v>
      </c>
      <c r="C140" s="202">
        <v>610</v>
      </c>
      <c r="D140" s="203"/>
      <c r="E140" s="204">
        <f>IF(C140&gt;0,D140/C140*100,0)</f>
        <v>0</v>
      </c>
      <c r="F140" s="247">
        <f>D140-C140</f>
        <v>-610</v>
      </c>
      <c r="G140" s="481"/>
      <c r="H140" s="207">
        <f>IF(G140&gt;0,D140/G140*100,0)</f>
        <v>0</v>
      </c>
      <c r="I140" s="208">
        <f>D140-G140</f>
        <v>0</v>
      </c>
    </row>
    <row r="141" spans="1:9" s="1" customFormat="1" ht="32.25" customHeight="1">
      <c r="A141" s="507" t="s">
        <v>251</v>
      </c>
      <c r="B141" s="508" t="s">
        <v>252</v>
      </c>
      <c r="C141" s="122">
        <f>C142+C144</f>
        <v>415.40000000000003</v>
      </c>
      <c r="D141" s="125">
        <f>D142+D144</f>
        <v>561.5</v>
      </c>
      <c r="E141" s="509">
        <f t="shared" si="31"/>
        <v>135.17091959557052</v>
      </c>
      <c r="F141" s="249">
        <f t="shared" si="32"/>
        <v>146.09999999999997</v>
      </c>
      <c r="G141" s="125">
        <f>G142+G144</f>
        <v>1514.1999999999998</v>
      </c>
      <c r="H141" s="169">
        <f t="shared" si="33"/>
        <v>37.08228767666095</v>
      </c>
      <c r="I141" s="124">
        <f t="shared" si="34"/>
        <v>-952.6999999999998</v>
      </c>
    </row>
    <row r="142" spans="1:9" s="1" customFormat="1" ht="27.75" customHeight="1">
      <c r="A142" s="99" t="s">
        <v>253</v>
      </c>
      <c r="B142" s="373" t="s">
        <v>254</v>
      </c>
      <c r="C142" s="250">
        <f>C143</f>
        <v>403.3</v>
      </c>
      <c r="D142" s="251">
        <f>D143</f>
        <v>549.4</v>
      </c>
      <c r="E142" s="510">
        <f t="shared" si="31"/>
        <v>136.226134391272</v>
      </c>
      <c r="F142" s="253">
        <f t="shared" si="32"/>
        <v>146.09999999999997</v>
      </c>
      <c r="G142" s="251">
        <f>G143</f>
        <v>1498.6</v>
      </c>
      <c r="H142" s="255">
        <f t="shared" si="33"/>
        <v>36.66088349125851</v>
      </c>
      <c r="I142" s="256">
        <f t="shared" si="34"/>
        <v>-949.1999999999999</v>
      </c>
    </row>
    <row r="143" spans="1:9" s="1" customFormat="1" ht="33.75" customHeight="1">
      <c r="A143" s="200" t="s">
        <v>255</v>
      </c>
      <c r="B143" s="411" t="s">
        <v>256</v>
      </c>
      <c r="C143" s="202">
        <v>403.3</v>
      </c>
      <c r="D143" s="203">
        <v>549.4</v>
      </c>
      <c r="E143" s="511">
        <f t="shared" si="31"/>
        <v>136.226134391272</v>
      </c>
      <c r="F143" s="247">
        <f t="shared" si="32"/>
        <v>146.09999999999997</v>
      </c>
      <c r="G143" s="481">
        <v>1498.6</v>
      </c>
      <c r="H143" s="207">
        <f t="shared" si="33"/>
        <v>36.66088349125851</v>
      </c>
      <c r="I143" s="208">
        <f t="shared" si="34"/>
        <v>-949.1999999999999</v>
      </c>
    </row>
    <row r="144" spans="1:9" s="1" customFormat="1" ht="33" customHeight="1">
      <c r="A144" s="99" t="s">
        <v>257</v>
      </c>
      <c r="B144" s="512" t="s">
        <v>258</v>
      </c>
      <c r="C144" s="365">
        <f>C145</f>
        <v>12.1</v>
      </c>
      <c r="D144" s="215">
        <f>D145</f>
        <v>12.1</v>
      </c>
      <c r="E144" s="513">
        <f t="shared" si="31"/>
        <v>100</v>
      </c>
      <c r="F144" s="242">
        <f t="shared" si="32"/>
        <v>0</v>
      </c>
      <c r="G144" s="215">
        <f>G145</f>
        <v>15.6</v>
      </c>
      <c r="H144" s="244">
        <f t="shared" si="33"/>
        <v>77.56410256410257</v>
      </c>
      <c r="I144" s="245">
        <f t="shared" si="34"/>
        <v>-3.5</v>
      </c>
    </row>
    <row r="145" spans="1:9" s="1" customFormat="1" ht="33" customHeight="1">
      <c r="A145" s="420" t="s">
        <v>259</v>
      </c>
      <c r="B145" s="514" t="s">
        <v>260</v>
      </c>
      <c r="C145" s="268">
        <v>12.1</v>
      </c>
      <c r="D145" s="231">
        <v>12.1</v>
      </c>
      <c r="E145" s="515">
        <f t="shared" si="31"/>
        <v>100</v>
      </c>
      <c r="F145" s="269">
        <f t="shared" si="32"/>
        <v>0</v>
      </c>
      <c r="G145" s="516">
        <v>15.6</v>
      </c>
      <c r="H145" s="270">
        <f t="shared" si="33"/>
        <v>77.56410256410257</v>
      </c>
      <c r="I145" s="271">
        <f t="shared" si="34"/>
        <v>-3.5</v>
      </c>
    </row>
    <row r="146" spans="1:9" s="1" customFormat="1" ht="24.75" customHeight="1">
      <c r="A146" s="109" t="s">
        <v>261</v>
      </c>
      <c r="B146" s="517" t="s">
        <v>262</v>
      </c>
      <c r="C146" s="111">
        <f>C148</f>
        <v>1526</v>
      </c>
      <c r="D146" s="114">
        <f>D148</f>
        <v>800.5</v>
      </c>
      <c r="E146" s="518">
        <f t="shared" si="31"/>
        <v>52.45740498034076</v>
      </c>
      <c r="F146" s="519">
        <f t="shared" si="32"/>
        <v>-725.5</v>
      </c>
      <c r="G146" s="448">
        <f>G148</f>
        <v>1187.3</v>
      </c>
      <c r="H146" s="520">
        <f t="shared" si="33"/>
        <v>67.42188158005558</v>
      </c>
      <c r="I146" s="113">
        <f t="shared" si="34"/>
        <v>-386.79999999999995</v>
      </c>
    </row>
    <row r="147" spans="1:9" s="1" customFormat="1" ht="15" customHeight="1">
      <c r="A147" s="51"/>
      <c r="B147" s="52" t="s">
        <v>30</v>
      </c>
      <c r="C147" s="53">
        <f>C146/C13*100</f>
        <v>0.6283791852483251</v>
      </c>
      <c r="D147" s="54">
        <f>D146/D13*100</f>
        <v>0.7872629605807946</v>
      </c>
      <c r="E147" s="55"/>
      <c r="F147" s="239"/>
      <c r="G147" s="240">
        <f>G146/G13*100</f>
        <v>1.1207096726693333</v>
      </c>
      <c r="H147" s="58"/>
      <c r="I147" s="59"/>
    </row>
    <row r="148" spans="1:9" s="1" customFormat="1" ht="24" customHeight="1">
      <c r="A148" s="185" t="s">
        <v>263</v>
      </c>
      <c r="B148" s="186" t="s">
        <v>264</v>
      </c>
      <c r="C148" s="193">
        <f>SUM(C149:C150)</f>
        <v>1526</v>
      </c>
      <c r="D148" s="194">
        <f>SUM(D149:D150)</f>
        <v>800.5</v>
      </c>
      <c r="E148" s="521">
        <f>IF(C148&gt;0,D148/C148*100,0)</f>
        <v>52.45740498034076</v>
      </c>
      <c r="F148" s="479">
        <f>D148-C148</f>
        <v>-725.5</v>
      </c>
      <c r="G148" s="480">
        <f>SUM(G149:G150)</f>
        <v>1187.3</v>
      </c>
      <c r="H148" s="198">
        <f aca="true" t="shared" si="35" ref="H148:H185">IF(G148&gt;0,D148/G148*100,0)</f>
        <v>67.42188158005558</v>
      </c>
      <c r="I148" s="199">
        <f>D148-G148</f>
        <v>-386.79999999999995</v>
      </c>
    </row>
    <row r="149" spans="1:9" s="1" customFormat="1" ht="33.75" customHeight="1">
      <c r="A149" s="200" t="s">
        <v>265</v>
      </c>
      <c r="B149" s="177" t="s">
        <v>266</v>
      </c>
      <c r="C149" s="202">
        <v>1222</v>
      </c>
      <c r="D149" s="203">
        <v>565.1</v>
      </c>
      <c r="E149" s="204">
        <f>IF(C149&gt;0,D149/C149*100,0)</f>
        <v>46.243862520458265</v>
      </c>
      <c r="F149" s="247">
        <f>D149-C149</f>
        <v>-656.9</v>
      </c>
      <c r="G149" s="481">
        <v>707.3</v>
      </c>
      <c r="H149" s="207">
        <f t="shared" si="35"/>
        <v>79.89537678495688</v>
      </c>
      <c r="I149" s="208">
        <f>D149-G149</f>
        <v>-142.19999999999993</v>
      </c>
    </row>
    <row r="150" spans="1:9" s="1" customFormat="1" ht="48.75" customHeight="1">
      <c r="A150" s="522" t="s">
        <v>267</v>
      </c>
      <c r="B150" s="523" t="s">
        <v>268</v>
      </c>
      <c r="C150" s="156">
        <v>304</v>
      </c>
      <c r="D150" s="160">
        <v>235.4</v>
      </c>
      <c r="E150" s="524">
        <f>IF(C150&gt;0,D150/C150*100,0)</f>
        <v>77.4342105263158</v>
      </c>
      <c r="F150" s="525">
        <f>D150-C150</f>
        <v>-68.6</v>
      </c>
      <c r="G150" s="526">
        <v>480</v>
      </c>
      <c r="H150" s="527">
        <f>IF(G150&gt;0,D150/G150*100,0)</f>
        <v>49.041666666666664</v>
      </c>
      <c r="I150" s="158">
        <f>D150-G150</f>
        <v>-244.6</v>
      </c>
    </row>
    <row r="151" spans="1:9" s="1" customFormat="1" ht="20.25" customHeight="1">
      <c r="A151" s="272" t="s">
        <v>269</v>
      </c>
      <c r="B151" s="422" t="s">
        <v>270</v>
      </c>
      <c r="C151" s="47">
        <f>C153+C156+C157+C160+C162+C165+C166+C168+C170+C172+C173+C175</f>
        <v>3961.9</v>
      </c>
      <c r="D151" s="48">
        <f>D153+D156+D157+D160+D162+D165+D166+D168+D170+D172+D173+D175</f>
        <v>1839.2</v>
      </c>
      <c r="E151" s="528">
        <f>IF(C151&gt;0,D151/C151*100,0)</f>
        <v>46.42217118049421</v>
      </c>
      <c r="F151" s="237">
        <f>D151-C151</f>
        <v>-2122.7</v>
      </c>
      <c r="G151" s="238">
        <f>G153+G156+G157+G160+G162+G165+G166+G168+G170+G172+G173+G175</f>
        <v>2339.4</v>
      </c>
      <c r="H151" s="529">
        <f t="shared" si="35"/>
        <v>78.61844917500214</v>
      </c>
      <c r="I151" s="50">
        <f>D151-G151</f>
        <v>-500.20000000000005</v>
      </c>
    </row>
    <row r="152" spans="1:9" s="1" customFormat="1" ht="15" customHeight="1">
      <c r="A152" s="51"/>
      <c r="B152" s="52" t="s">
        <v>30</v>
      </c>
      <c r="C152" s="53">
        <f>C151/C13*100</f>
        <v>1.6314387247938003</v>
      </c>
      <c r="D152" s="54">
        <f>D151/D13*100</f>
        <v>1.8087870544662055</v>
      </c>
      <c r="E152" s="55"/>
      <c r="F152" s="239"/>
      <c r="G152" s="240">
        <f>G151/G13*100</f>
        <v>2.2081935553294354</v>
      </c>
      <c r="H152" s="58"/>
      <c r="I152" s="59"/>
    </row>
    <row r="153" spans="1:9" s="1" customFormat="1" ht="22.5" customHeight="1">
      <c r="A153" s="185" t="s">
        <v>271</v>
      </c>
      <c r="B153" s="530" t="s">
        <v>272</v>
      </c>
      <c r="C153" s="531">
        <f>C154+C155</f>
        <v>60</v>
      </c>
      <c r="D153" s="194">
        <f>SUM(D154:D155)</f>
        <v>89.3</v>
      </c>
      <c r="E153" s="521">
        <f aca="true" t="shared" si="36" ref="E153:E177">IF(C153&gt;0,D153/C153*100,0)</f>
        <v>148.83333333333331</v>
      </c>
      <c r="F153" s="479">
        <f aca="true" t="shared" si="37" ref="F153:F177">D153-C153</f>
        <v>29.299999999999997</v>
      </c>
      <c r="G153" s="480">
        <f>SUM(G154:G155)</f>
        <v>35.1</v>
      </c>
      <c r="H153" s="198">
        <f t="shared" si="35"/>
        <v>254.41595441595442</v>
      </c>
      <c r="I153" s="199">
        <f aca="true" t="shared" si="38" ref="I153:I177">D153-G153</f>
        <v>54.199999999999996</v>
      </c>
    </row>
    <row r="154" spans="1:9" s="1" customFormat="1" ht="56.25" customHeight="1">
      <c r="A154" s="386" t="s">
        <v>273</v>
      </c>
      <c r="B154" s="532" t="s">
        <v>274</v>
      </c>
      <c r="C154" s="533">
        <v>50</v>
      </c>
      <c r="D154" s="389">
        <v>77.8</v>
      </c>
      <c r="E154" s="390">
        <f t="shared" si="36"/>
        <v>155.6</v>
      </c>
      <c r="F154" s="391">
        <f t="shared" si="37"/>
        <v>27.799999999999997</v>
      </c>
      <c r="G154" s="505">
        <v>26.3</v>
      </c>
      <c r="H154" s="392">
        <f t="shared" si="35"/>
        <v>295.8174904942966</v>
      </c>
      <c r="I154" s="393">
        <f t="shared" si="38"/>
        <v>51.5</v>
      </c>
    </row>
    <row r="155" spans="1:9" s="1" customFormat="1" ht="45" customHeight="1">
      <c r="A155" s="200" t="s">
        <v>275</v>
      </c>
      <c r="B155" s="411" t="s">
        <v>276</v>
      </c>
      <c r="C155" s="533">
        <v>10</v>
      </c>
      <c r="D155" s="203">
        <v>11.5</v>
      </c>
      <c r="E155" s="204">
        <f t="shared" si="36"/>
        <v>114.99999999999999</v>
      </c>
      <c r="F155" s="247">
        <f t="shared" si="37"/>
        <v>1.5</v>
      </c>
      <c r="G155" s="481">
        <v>8.8</v>
      </c>
      <c r="H155" s="207">
        <f t="shared" si="35"/>
        <v>130.68181818181816</v>
      </c>
      <c r="I155" s="208">
        <f t="shared" si="38"/>
        <v>2.6999999999999993</v>
      </c>
    </row>
    <row r="156" spans="1:9" s="1" customFormat="1" ht="49.5" customHeight="1">
      <c r="A156" s="90" t="s">
        <v>277</v>
      </c>
      <c r="B156" s="534" t="s">
        <v>278</v>
      </c>
      <c r="C156" s="535">
        <v>20</v>
      </c>
      <c r="D156" s="282">
        <v>80</v>
      </c>
      <c r="E156" s="94">
        <f t="shared" si="36"/>
        <v>400</v>
      </c>
      <c r="F156" s="277">
        <f t="shared" si="37"/>
        <v>60</v>
      </c>
      <c r="G156" s="93">
        <v>9</v>
      </c>
      <c r="H156" s="97">
        <f t="shared" si="35"/>
        <v>888.8888888888889</v>
      </c>
      <c r="I156" s="98">
        <f t="shared" si="38"/>
        <v>71</v>
      </c>
    </row>
    <row r="157" spans="1:9" s="1" customFormat="1" ht="43.5" customHeight="1">
      <c r="A157" s="99" t="s">
        <v>279</v>
      </c>
      <c r="B157" s="536" t="s">
        <v>280</v>
      </c>
      <c r="C157" s="537">
        <f>C158+C159</f>
        <v>300</v>
      </c>
      <c r="D157" s="215">
        <f>D158+D159</f>
        <v>96</v>
      </c>
      <c r="E157" s="385">
        <f t="shared" si="36"/>
        <v>32</v>
      </c>
      <c r="F157" s="242">
        <f t="shared" si="37"/>
        <v>-204</v>
      </c>
      <c r="G157" s="243">
        <f>G158+G159</f>
        <v>275.1</v>
      </c>
      <c r="H157" s="538">
        <f t="shared" si="35"/>
        <v>34.89640130861504</v>
      </c>
      <c r="I157" s="245">
        <f t="shared" si="38"/>
        <v>-179.10000000000002</v>
      </c>
    </row>
    <row r="158" spans="1:9" s="1" customFormat="1" ht="43.5" customHeight="1">
      <c r="A158" s="386" t="s">
        <v>281</v>
      </c>
      <c r="B158" s="387" t="s">
        <v>282</v>
      </c>
      <c r="C158" s="533">
        <v>300</v>
      </c>
      <c r="D158" s="389">
        <v>96</v>
      </c>
      <c r="E158" s="390">
        <f>IF(C158&gt;0,D158/C158*100,0)</f>
        <v>32</v>
      </c>
      <c r="F158" s="391">
        <f>D158-C158</f>
        <v>-204</v>
      </c>
      <c r="G158" s="389">
        <v>275.1</v>
      </c>
      <c r="H158" s="539">
        <f>IF(G158&gt;0,D158/G158*100,0)</f>
        <v>34.89640130861504</v>
      </c>
      <c r="I158" s="393">
        <f>D158-G158</f>
        <v>-179.10000000000002</v>
      </c>
    </row>
    <row r="159" spans="1:9" s="1" customFormat="1" ht="44.25" customHeight="1">
      <c r="A159" s="200" t="s">
        <v>283</v>
      </c>
      <c r="B159" s="177" t="s">
        <v>284</v>
      </c>
      <c r="C159" s="540"/>
      <c r="D159" s="203"/>
      <c r="E159" s="204">
        <f>IF(C159&gt;0,D159/C159*100,0)</f>
        <v>0</v>
      </c>
      <c r="F159" s="247">
        <f>D159-C159</f>
        <v>0</v>
      </c>
      <c r="G159" s="203"/>
      <c r="H159" s="207">
        <f>IF(G159&gt;0,D159/G159*100,0)</f>
        <v>0</v>
      </c>
      <c r="I159" s="208">
        <f>D159-G159</f>
        <v>0</v>
      </c>
    </row>
    <row r="160" spans="1:9" s="1" customFormat="1" ht="33" customHeight="1">
      <c r="A160" s="99" t="s">
        <v>285</v>
      </c>
      <c r="B160" s="409" t="s">
        <v>286</v>
      </c>
      <c r="C160" s="537">
        <f>C161</f>
        <v>0</v>
      </c>
      <c r="D160" s="215">
        <f>D161</f>
        <v>0</v>
      </c>
      <c r="E160" s="385">
        <f t="shared" si="36"/>
        <v>0</v>
      </c>
      <c r="F160" s="242">
        <f t="shared" si="37"/>
        <v>0</v>
      </c>
      <c r="G160" s="215">
        <f>G161</f>
        <v>0</v>
      </c>
      <c r="H160" s="244">
        <f t="shared" si="35"/>
        <v>0</v>
      </c>
      <c r="I160" s="245">
        <f t="shared" si="38"/>
        <v>0</v>
      </c>
    </row>
    <row r="161" spans="1:9" s="1" customFormat="1" ht="46.5" customHeight="1">
      <c r="A161" s="200" t="s">
        <v>287</v>
      </c>
      <c r="B161" s="221" t="s">
        <v>288</v>
      </c>
      <c r="C161" s="540"/>
      <c r="D161" s="203"/>
      <c r="E161" s="204">
        <f t="shared" si="36"/>
        <v>0</v>
      </c>
      <c r="F161" s="247">
        <f t="shared" si="37"/>
        <v>0</v>
      </c>
      <c r="G161" s="203"/>
      <c r="H161" s="207">
        <f t="shared" si="35"/>
        <v>0</v>
      </c>
      <c r="I161" s="208">
        <f t="shared" si="38"/>
        <v>0</v>
      </c>
    </row>
    <row r="162" spans="1:9" s="1" customFormat="1" ht="90" customHeight="1">
      <c r="A162" s="372" t="s">
        <v>289</v>
      </c>
      <c r="B162" s="541" t="s">
        <v>290</v>
      </c>
      <c r="C162" s="214">
        <f>C163+C164</f>
        <v>300</v>
      </c>
      <c r="D162" s="215">
        <f>D163+D164</f>
        <v>223.9</v>
      </c>
      <c r="E162" s="385">
        <f t="shared" si="36"/>
        <v>74.63333333333334</v>
      </c>
      <c r="F162" s="242">
        <f t="shared" si="37"/>
        <v>-76.1</v>
      </c>
      <c r="G162" s="215">
        <f>G163+G164</f>
        <v>354.7</v>
      </c>
      <c r="H162" s="538">
        <f t="shared" si="35"/>
        <v>63.123766563292925</v>
      </c>
      <c r="I162" s="245">
        <f t="shared" si="38"/>
        <v>-130.79999999999998</v>
      </c>
    </row>
    <row r="163" spans="1:9" s="1" customFormat="1" ht="30" customHeight="1">
      <c r="A163" s="542" t="s">
        <v>291</v>
      </c>
      <c r="B163" s="543" t="s">
        <v>292</v>
      </c>
      <c r="C163" s="388">
        <v>200</v>
      </c>
      <c r="D163" s="389">
        <v>125.9</v>
      </c>
      <c r="E163" s="390">
        <f t="shared" si="36"/>
        <v>62.95</v>
      </c>
      <c r="F163" s="391">
        <f t="shared" si="37"/>
        <v>-74.1</v>
      </c>
      <c r="G163" s="389">
        <v>211</v>
      </c>
      <c r="H163" s="539">
        <f t="shared" si="35"/>
        <v>59.66824644549763</v>
      </c>
      <c r="I163" s="393">
        <f t="shared" si="38"/>
        <v>-85.1</v>
      </c>
    </row>
    <row r="164" spans="1:9" s="1" customFormat="1" ht="24" customHeight="1">
      <c r="A164" s="544" t="s">
        <v>293</v>
      </c>
      <c r="B164" s="545" t="s">
        <v>294</v>
      </c>
      <c r="C164" s="202">
        <v>100</v>
      </c>
      <c r="D164" s="203">
        <v>98</v>
      </c>
      <c r="E164" s="204">
        <f t="shared" si="36"/>
        <v>98</v>
      </c>
      <c r="F164" s="247">
        <f t="shared" si="37"/>
        <v>-2</v>
      </c>
      <c r="G164" s="203">
        <v>143.7</v>
      </c>
      <c r="H164" s="546">
        <f t="shared" si="35"/>
        <v>68.19763395963814</v>
      </c>
      <c r="I164" s="208">
        <f t="shared" si="38"/>
        <v>-45.69999999999999</v>
      </c>
    </row>
    <row r="165" spans="1:9" s="1" customFormat="1" ht="45" customHeight="1">
      <c r="A165" s="90" t="s">
        <v>295</v>
      </c>
      <c r="B165" s="547" t="s">
        <v>296</v>
      </c>
      <c r="C165" s="535">
        <v>700</v>
      </c>
      <c r="D165" s="282">
        <v>404.7</v>
      </c>
      <c r="E165" s="94">
        <f t="shared" si="36"/>
        <v>57.81428571428572</v>
      </c>
      <c r="F165" s="277">
        <f t="shared" si="37"/>
        <v>-295.3</v>
      </c>
      <c r="G165" s="282">
        <v>396.6</v>
      </c>
      <c r="H165" s="548">
        <f t="shared" si="35"/>
        <v>102.04236006051437</v>
      </c>
      <c r="I165" s="98">
        <f t="shared" si="38"/>
        <v>8.099999999999966</v>
      </c>
    </row>
    <row r="166" spans="1:9" s="1" customFormat="1" ht="23.25" customHeight="1">
      <c r="A166" s="185" t="s">
        <v>297</v>
      </c>
      <c r="B166" s="549" t="s">
        <v>298</v>
      </c>
      <c r="C166" s="531">
        <f>C167</f>
        <v>65</v>
      </c>
      <c r="D166" s="194">
        <f>D167</f>
        <v>17</v>
      </c>
      <c r="E166" s="195">
        <f>IF(C166&gt;0,D166/C166*100,0)</f>
        <v>26.153846153846157</v>
      </c>
      <c r="F166" s="479">
        <f>D166-C166</f>
        <v>-48</v>
      </c>
      <c r="G166" s="480">
        <f>G167</f>
        <v>50</v>
      </c>
      <c r="H166" s="198">
        <f>IF(G166&gt;0,D166/G166*100,0)</f>
        <v>34</v>
      </c>
      <c r="I166" s="199">
        <f t="shared" si="38"/>
        <v>-33</v>
      </c>
    </row>
    <row r="167" spans="1:9" s="1" customFormat="1" ht="27" customHeight="1">
      <c r="A167" s="200" t="s">
        <v>299</v>
      </c>
      <c r="B167" s="411" t="s">
        <v>300</v>
      </c>
      <c r="C167" s="540">
        <v>65</v>
      </c>
      <c r="D167" s="203">
        <v>17</v>
      </c>
      <c r="E167" s="204">
        <f>IF(C167&gt;0,D167/C167*100,0)</f>
        <v>26.153846153846157</v>
      </c>
      <c r="F167" s="247">
        <f>D167-C167</f>
        <v>-48</v>
      </c>
      <c r="G167" s="481">
        <v>50</v>
      </c>
      <c r="H167" s="207">
        <f>IF(G167&gt;0,D167/G167*100,0)</f>
        <v>34</v>
      </c>
      <c r="I167" s="208">
        <f t="shared" si="38"/>
        <v>-33</v>
      </c>
    </row>
    <row r="168" spans="1:9" s="1" customFormat="1" ht="45" customHeight="1">
      <c r="A168" s="185" t="s">
        <v>301</v>
      </c>
      <c r="B168" s="186" t="s">
        <v>302</v>
      </c>
      <c r="C168" s="193">
        <f>C169</f>
        <v>0</v>
      </c>
      <c r="D168" s="194">
        <f>D169</f>
        <v>4.8</v>
      </c>
      <c r="E168" s="195">
        <f t="shared" si="36"/>
        <v>0</v>
      </c>
      <c r="F168" s="479">
        <f t="shared" si="37"/>
        <v>4.8</v>
      </c>
      <c r="G168" s="480">
        <f>G169</f>
        <v>0</v>
      </c>
      <c r="H168" s="198">
        <f t="shared" si="35"/>
        <v>0</v>
      </c>
      <c r="I168" s="199">
        <f t="shared" si="38"/>
        <v>4.8</v>
      </c>
    </row>
    <row r="169" spans="1:9" s="1" customFormat="1" ht="56.25" customHeight="1">
      <c r="A169" s="200" t="s">
        <v>303</v>
      </c>
      <c r="B169" s="177" t="s">
        <v>304</v>
      </c>
      <c r="C169" s="202"/>
      <c r="D169" s="203">
        <v>4.8</v>
      </c>
      <c r="E169" s="204">
        <f t="shared" si="36"/>
        <v>0</v>
      </c>
      <c r="F169" s="247">
        <f t="shared" si="37"/>
        <v>4.8</v>
      </c>
      <c r="G169" s="481"/>
      <c r="H169" s="207">
        <f t="shared" si="35"/>
        <v>0</v>
      </c>
      <c r="I169" s="208">
        <f t="shared" si="38"/>
        <v>4.8</v>
      </c>
    </row>
    <row r="170" spans="1:9" s="1" customFormat="1" ht="44.25" customHeight="1">
      <c r="A170" s="185" t="s">
        <v>305</v>
      </c>
      <c r="B170" s="550" t="s">
        <v>306</v>
      </c>
      <c r="C170" s="193">
        <f>C171</f>
        <v>0</v>
      </c>
      <c r="D170" s="194">
        <f>D171</f>
        <v>0</v>
      </c>
      <c r="E170" s="195">
        <f>IF(C170&gt;0,D170/C170*100,0)</f>
        <v>0</v>
      </c>
      <c r="F170" s="479">
        <f>D170-C170</f>
        <v>0</v>
      </c>
      <c r="G170" s="480"/>
      <c r="H170" s="198">
        <f>IF(G170&gt;0,D170/G170*100,0)</f>
        <v>0</v>
      </c>
      <c r="I170" s="199">
        <f t="shared" si="38"/>
        <v>0</v>
      </c>
    </row>
    <row r="171" spans="1:9" s="1" customFormat="1" ht="56.25" customHeight="1">
      <c r="A171" s="200" t="s">
        <v>307</v>
      </c>
      <c r="B171" s="551" t="s">
        <v>308</v>
      </c>
      <c r="C171" s="202"/>
      <c r="D171" s="203"/>
      <c r="E171" s="204">
        <f>IF(C171&gt;0,D171/C171*100,0)</f>
        <v>0</v>
      </c>
      <c r="F171" s="247">
        <f>D171-C171</f>
        <v>0</v>
      </c>
      <c r="G171" s="481"/>
      <c r="H171" s="207">
        <f>IF(G171&gt;0,D171/G171*100,0)</f>
        <v>0</v>
      </c>
      <c r="I171" s="208">
        <f t="shared" si="38"/>
        <v>0</v>
      </c>
    </row>
    <row r="172" spans="1:11" s="1" customFormat="1" ht="43.5" customHeight="1">
      <c r="A172" s="185" t="s">
        <v>309</v>
      </c>
      <c r="B172" s="552" t="s">
        <v>310</v>
      </c>
      <c r="C172" s="553">
        <v>30</v>
      </c>
      <c r="D172" s="358">
        <v>36.7</v>
      </c>
      <c r="E172" s="101">
        <f t="shared" si="36"/>
        <v>122.33333333333334</v>
      </c>
      <c r="F172" s="346">
        <f t="shared" si="37"/>
        <v>6.700000000000003</v>
      </c>
      <c r="G172" s="358">
        <v>23.1</v>
      </c>
      <c r="H172" s="104">
        <f t="shared" si="35"/>
        <v>158.87445887445887</v>
      </c>
      <c r="I172" s="105">
        <f t="shared" si="38"/>
        <v>13.600000000000001</v>
      </c>
      <c r="K172" s="554"/>
    </row>
    <row r="173" spans="1:9" s="1" customFormat="1" ht="68.25" customHeight="1">
      <c r="A173" s="372" t="s">
        <v>311</v>
      </c>
      <c r="B173" s="555" t="s">
        <v>312</v>
      </c>
      <c r="C173" s="365">
        <f>C174</f>
        <v>56.9</v>
      </c>
      <c r="D173" s="366">
        <f>D174</f>
        <v>113</v>
      </c>
      <c r="E173" s="367">
        <f>IF(C173&gt;0,D173/C173*100,0)</f>
        <v>198.59402460456943</v>
      </c>
      <c r="F173" s="368">
        <f>D173-C173</f>
        <v>56.1</v>
      </c>
      <c r="G173" s="369">
        <f>G174</f>
        <v>66.4</v>
      </c>
      <c r="H173" s="370">
        <f>IF(G173&gt;0,D173/G173*100,0)</f>
        <v>170.18072289156626</v>
      </c>
      <c r="I173" s="371">
        <f t="shared" si="38"/>
        <v>46.599999999999994</v>
      </c>
    </row>
    <row r="174" spans="1:9" s="1" customFormat="1" ht="77.25" customHeight="1">
      <c r="A174" s="200" t="s">
        <v>313</v>
      </c>
      <c r="B174" s="556" t="s">
        <v>314</v>
      </c>
      <c r="C174" s="202">
        <v>56.9</v>
      </c>
      <c r="D174" s="203">
        <v>113</v>
      </c>
      <c r="E174" s="204">
        <f>IF(C174&gt;0,D174/C174*100,0)</f>
        <v>198.59402460456943</v>
      </c>
      <c r="F174" s="247">
        <f>D174-C174</f>
        <v>56.1</v>
      </c>
      <c r="G174" s="203">
        <v>66.4</v>
      </c>
      <c r="H174" s="207">
        <f>IF(G174&gt;0,D174/G174*100,0)</f>
        <v>170.18072289156626</v>
      </c>
      <c r="I174" s="208">
        <f t="shared" si="38"/>
        <v>46.599999999999994</v>
      </c>
    </row>
    <row r="175" spans="1:9" s="1" customFormat="1" ht="25.5" customHeight="1">
      <c r="A175" s="185" t="s">
        <v>315</v>
      </c>
      <c r="B175" s="186" t="s">
        <v>316</v>
      </c>
      <c r="C175" s="193">
        <f>C176</f>
        <v>2430</v>
      </c>
      <c r="D175" s="194">
        <f>D176</f>
        <v>773.8</v>
      </c>
      <c r="E175" s="195">
        <f t="shared" si="36"/>
        <v>31.843621399176953</v>
      </c>
      <c r="F175" s="479">
        <f t="shared" si="37"/>
        <v>-1656.2</v>
      </c>
      <c r="G175" s="480">
        <f>G176</f>
        <v>1129.4</v>
      </c>
      <c r="H175" s="198">
        <f t="shared" si="35"/>
        <v>68.51425535682662</v>
      </c>
      <c r="I175" s="199">
        <f t="shared" si="38"/>
        <v>-355.60000000000014</v>
      </c>
    </row>
    <row r="176" spans="1:9" s="1" customFormat="1" ht="33.75" customHeight="1">
      <c r="A176" s="394" t="s">
        <v>317</v>
      </c>
      <c r="B176" s="557" t="s">
        <v>318</v>
      </c>
      <c r="C176" s="148">
        <v>2430</v>
      </c>
      <c r="D176" s="152">
        <v>773.8</v>
      </c>
      <c r="E176" s="178">
        <f t="shared" si="36"/>
        <v>31.843621399176953</v>
      </c>
      <c r="F176" s="396">
        <f t="shared" si="37"/>
        <v>-1656.2</v>
      </c>
      <c r="G176" s="152">
        <v>1129.4</v>
      </c>
      <c r="H176" s="270">
        <f t="shared" si="35"/>
        <v>68.51425535682662</v>
      </c>
      <c r="I176" s="271">
        <f t="shared" si="38"/>
        <v>-355.60000000000014</v>
      </c>
    </row>
    <row r="177" spans="1:9" s="1" customFormat="1" ht="26.25" customHeight="1">
      <c r="A177" s="558" t="s">
        <v>319</v>
      </c>
      <c r="B177" s="559" t="s">
        <v>320</v>
      </c>
      <c r="C177" s="47">
        <f>C180+C182</f>
        <v>11.6</v>
      </c>
      <c r="D177" s="48">
        <f>D180+D182</f>
        <v>4.999999999999999</v>
      </c>
      <c r="E177" s="33">
        <f t="shared" si="36"/>
        <v>43.103448275862064</v>
      </c>
      <c r="F177" s="237">
        <f t="shared" si="37"/>
        <v>-6.6000000000000005</v>
      </c>
      <c r="G177" s="238">
        <f>G180+G182</f>
        <v>44.900000000000006</v>
      </c>
      <c r="H177" s="36">
        <f t="shared" si="35"/>
        <v>11.135857461024495</v>
      </c>
      <c r="I177" s="50">
        <f t="shared" si="38"/>
        <v>-39.900000000000006</v>
      </c>
    </row>
    <row r="178" spans="1:9" s="1" customFormat="1" ht="14.25" customHeight="1">
      <c r="A178" s="51"/>
      <c r="B178" s="52" t="s">
        <v>30</v>
      </c>
      <c r="C178" s="53">
        <f>C177/C13*100</f>
        <v>0.004776670084456468</v>
      </c>
      <c r="D178" s="54">
        <f>D177/D13*100</f>
        <v>0.004917320178518391</v>
      </c>
      <c r="E178" s="55"/>
      <c r="F178" s="239"/>
      <c r="G178" s="240">
        <f>G177/G13*100</f>
        <v>0.04238176055154811</v>
      </c>
      <c r="H178" s="58"/>
      <c r="I178" s="560"/>
    </row>
    <row r="179" spans="1:9" s="1" customFormat="1" ht="18" customHeight="1">
      <c r="A179" s="372" t="s">
        <v>321</v>
      </c>
      <c r="B179" s="512" t="s">
        <v>322</v>
      </c>
      <c r="C179" s="365">
        <f>C180</f>
        <v>0</v>
      </c>
      <c r="D179" s="366">
        <f>D180</f>
        <v>-6.7</v>
      </c>
      <c r="E179" s="367">
        <f aca="true" t="shared" si="39" ref="E179:E185">IF(C179&gt;0,D179/C179*100,0)</f>
        <v>0</v>
      </c>
      <c r="F179" s="368">
        <f aca="true" t="shared" si="40" ref="F179:F185">D179-C179</f>
        <v>-6.7</v>
      </c>
      <c r="G179" s="369">
        <f>G180</f>
        <v>-15.8</v>
      </c>
      <c r="H179" s="370"/>
      <c r="I179" s="371">
        <f aca="true" t="shared" si="41" ref="I179:I185">D179-G179</f>
        <v>9.100000000000001</v>
      </c>
    </row>
    <row r="180" spans="1:9" s="1" customFormat="1" ht="21.75" customHeight="1">
      <c r="A180" s="185" t="s">
        <v>323</v>
      </c>
      <c r="B180" s="186" t="s">
        <v>324</v>
      </c>
      <c r="C180" s="135"/>
      <c r="D180" s="139">
        <v>-6.7</v>
      </c>
      <c r="E180" s="188">
        <f t="shared" si="39"/>
        <v>0</v>
      </c>
      <c r="F180" s="461">
        <f t="shared" si="40"/>
        <v>-6.7</v>
      </c>
      <c r="G180" s="139">
        <v>-15.8</v>
      </c>
      <c r="H180" s="190"/>
      <c r="I180" s="137">
        <f t="shared" si="41"/>
        <v>9.100000000000001</v>
      </c>
    </row>
    <row r="181" spans="1:9" s="1" customFormat="1" ht="18.75" customHeight="1">
      <c r="A181" s="372" t="s">
        <v>325</v>
      </c>
      <c r="B181" s="512" t="s">
        <v>326</v>
      </c>
      <c r="C181" s="365">
        <f>C182</f>
        <v>11.6</v>
      </c>
      <c r="D181" s="366">
        <f>D182</f>
        <v>11.7</v>
      </c>
      <c r="E181" s="367">
        <f t="shared" si="39"/>
        <v>100.86206896551724</v>
      </c>
      <c r="F181" s="368">
        <f t="shared" si="40"/>
        <v>0.09999999999999964</v>
      </c>
      <c r="G181" s="369">
        <f>G182</f>
        <v>60.7</v>
      </c>
      <c r="H181" s="370">
        <f t="shared" si="35"/>
        <v>19.275123558484346</v>
      </c>
      <c r="I181" s="371">
        <f t="shared" si="41"/>
        <v>-49</v>
      </c>
    </row>
    <row r="182" spans="1:9" s="1" customFormat="1" ht="23.25" customHeight="1">
      <c r="A182" s="386" t="s">
        <v>327</v>
      </c>
      <c r="B182" s="387" t="s">
        <v>328</v>
      </c>
      <c r="C182" s="561">
        <f>C183+C184</f>
        <v>11.6</v>
      </c>
      <c r="D182" s="501">
        <f>D183+D184</f>
        <v>11.7</v>
      </c>
      <c r="E182" s="562">
        <f t="shared" si="39"/>
        <v>100.86206896551724</v>
      </c>
      <c r="F182" s="563">
        <f t="shared" si="40"/>
        <v>0.09999999999999964</v>
      </c>
      <c r="G182" s="564">
        <f>G183+G184</f>
        <v>60.7</v>
      </c>
      <c r="H182" s="565">
        <f t="shared" si="35"/>
        <v>19.275123558484346</v>
      </c>
      <c r="I182" s="566">
        <f t="shared" si="41"/>
        <v>-49</v>
      </c>
    </row>
    <row r="183" spans="1:9" s="1" customFormat="1" ht="23.25" customHeight="1">
      <c r="A183" s="386" t="s">
        <v>329</v>
      </c>
      <c r="B183" s="387" t="s">
        <v>330</v>
      </c>
      <c r="C183" s="388">
        <v>11.6</v>
      </c>
      <c r="D183" s="389">
        <v>11.7</v>
      </c>
      <c r="E183" s="390">
        <f t="shared" si="39"/>
        <v>100.86206896551724</v>
      </c>
      <c r="F183" s="391">
        <f t="shared" si="40"/>
        <v>0.09999999999999964</v>
      </c>
      <c r="G183" s="389">
        <v>3</v>
      </c>
      <c r="H183" s="392">
        <f t="shared" si="35"/>
        <v>390</v>
      </c>
      <c r="I183" s="393">
        <f t="shared" si="41"/>
        <v>8.7</v>
      </c>
    </row>
    <row r="184" spans="1:9" s="1" customFormat="1" ht="33" customHeight="1">
      <c r="A184" s="420" t="s">
        <v>331</v>
      </c>
      <c r="B184" s="230" t="s">
        <v>332</v>
      </c>
      <c r="C184" s="268"/>
      <c r="D184" s="231"/>
      <c r="E184" s="232">
        <f t="shared" si="39"/>
        <v>0</v>
      </c>
      <c r="F184" s="269">
        <f t="shared" si="40"/>
        <v>0</v>
      </c>
      <c r="G184" s="231">
        <v>57.7</v>
      </c>
      <c r="H184" s="270">
        <f t="shared" si="35"/>
        <v>0</v>
      </c>
      <c r="I184" s="271">
        <f t="shared" si="41"/>
        <v>-57.7</v>
      </c>
    </row>
    <row r="185" spans="1:9" s="1" customFormat="1" ht="19.5" customHeight="1">
      <c r="A185" s="311" t="s">
        <v>333</v>
      </c>
      <c r="B185" s="311"/>
      <c r="C185" s="312">
        <f>C82+C110+C119+C131+C146+C151+C177</f>
        <v>77209</v>
      </c>
      <c r="D185" s="313">
        <f>D82+D110+D119+D131+D146+D151+D177</f>
        <v>32106.6</v>
      </c>
      <c r="E185" s="314">
        <f t="shared" si="39"/>
        <v>41.584012226553895</v>
      </c>
      <c r="F185" s="567">
        <f t="shared" si="40"/>
        <v>-45102.4</v>
      </c>
      <c r="G185" s="568">
        <f>G82+G110+G119+G131+G146+G151+G177</f>
        <v>35675.3</v>
      </c>
      <c r="H185" s="317">
        <f t="shared" si="35"/>
        <v>89.99672042001046</v>
      </c>
      <c r="I185" s="318">
        <f t="shared" si="41"/>
        <v>-3568.7000000000044</v>
      </c>
    </row>
    <row r="186" spans="1:9" s="1" customFormat="1" ht="13.5" customHeight="1">
      <c r="A186" s="319"/>
      <c r="B186" s="569" t="s">
        <v>27</v>
      </c>
      <c r="C186" s="321">
        <f>C185/C285*100</f>
        <v>8.423745297381373</v>
      </c>
      <c r="D186" s="322">
        <f>D185/D285*100</f>
        <v>7.503884390080641</v>
      </c>
      <c r="E186" s="323"/>
      <c r="F186" s="570"/>
      <c r="G186" s="571">
        <f>G185/G285*100</f>
        <v>9.593342504859153</v>
      </c>
      <c r="H186" s="326"/>
      <c r="I186" s="327"/>
    </row>
    <row r="187" spans="1:9" s="1" customFormat="1" ht="15" customHeight="1">
      <c r="A187" s="522"/>
      <c r="B187" s="572" t="s">
        <v>30</v>
      </c>
      <c r="C187" s="573">
        <f>C185/C13*100</f>
        <v>31.793269012999954</v>
      </c>
      <c r="D187" s="574">
        <f>D185/D13*100</f>
        <v>31.57568640872372</v>
      </c>
      <c r="E187" s="575"/>
      <c r="F187" s="576"/>
      <c r="G187" s="577">
        <f>G185/G13*100</f>
        <v>33.674432565805</v>
      </c>
      <c r="H187" s="578"/>
      <c r="I187" s="579"/>
    </row>
    <row r="188" spans="1:9" s="1" customFormat="1" ht="132.75" customHeight="1">
      <c r="A188" s="580"/>
      <c r="B188" s="581"/>
      <c r="C188" s="582"/>
      <c r="D188" s="582"/>
      <c r="E188" s="583"/>
      <c r="F188" s="584"/>
      <c r="G188" s="582"/>
      <c r="H188" s="583"/>
      <c r="I188" s="582"/>
    </row>
    <row r="189" spans="1:9" s="1" customFormat="1" ht="24.75" customHeight="1">
      <c r="A189" s="585" t="s">
        <v>334</v>
      </c>
      <c r="B189" s="586" t="s">
        <v>335</v>
      </c>
      <c r="C189" s="587">
        <f>C191+C273+C283</f>
        <v>673716.7999999999</v>
      </c>
      <c r="D189" s="588">
        <f>D191+D273+D283</f>
        <v>326185</v>
      </c>
      <c r="E189" s="589">
        <f>IF(C189&gt;0,D189/C189*100,0)</f>
        <v>48.41574382589243</v>
      </c>
      <c r="F189" s="590">
        <f>F191+F273+F283</f>
        <v>-347531.8</v>
      </c>
      <c r="G189" s="591">
        <f>G191+G273+G283</f>
        <v>265933.8</v>
      </c>
      <c r="H189" s="592">
        <f>IF(G189&gt;0,D189/G189*100,0)</f>
        <v>122.65646563167225</v>
      </c>
      <c r="I189" s="593">
        <f>D189-G189</f>
        <v>60251.20000000001</v>
      </c>
    </row>
    <row r="190" spans="1:9" s="1" customFormat="1" ht="18" customHeight="1">
      <c r="A190" s="319"/>
      <c r="B190" s="594" t="s">
        <v>27</v>
      </c>
      <c r="C190" s="595">
        <f>C189/C285*100</f>
        <v>73.50462673738588</v>
      </c>
      <c r="D190" s="596">
        <f>D189/D285*100</f>
        <v>76.23524539435674</v>
      </c>
      <c r="E190" s="597"/>
      <c r="F190" s="598"/>
      <c r="G190" s="599">
        <f>G189/G285*100</f>
        <v>71.51149470414299</v>
      </c>
      <c r="H190" s="600"/>
      <c r="I190" s="601"/>
    </row>
    <row r="191" spans="1:9" s="1" customFormat="1" ht="27" customHeight="1">
      <c r="A191" s="602" t="s">
        <v>336</v>
      </c>
      <c r="B191" s="603" t="s">
        <v>337</v>
      </c>
      <c r="C191" s="604">
        <f>C193+C196+C235+C260</f>
        <v>672740.2</v>
      </c>
      <c r="D191" s="605">
        <f>D193+D196+D235+D260</f>
        <v>325243.3</v>
      </c>
      <c r="E191" s="606">
        <f>IF(C191&gt;0,D191/C191*100,0)</f>
        <v>48.34604799891548</v>
      </c>
      <c r="F191" s="607">
        <f>D191-C191</f>
        <v>-347496.89999999997</v>
      </c>
      <c r="G191" s="608">
        <f>G193+G196+G235+G260</f>
        <v>265712</v>
      </c>
      <c r="H191" s="609">
        <f>IF(G191&gt;0,D191/G191*100,0)</f>
        <v>122.40444541458422</v>
      </c>
      <c r="I191" s="606">
        <f>D191-G191</f>
        <v>59531.29999999999</v>
      </c>
    </row>
    <row r="192" spans="1:9" s="1" customFormat="1" ht="13.5" customHeight="1">
      <c r="A192" s="610"/>
      <c r="B192" s="611" t="s">
        <v>27</v>
      </c>
      <c r="C192" s="612">
        <f>C191/C285*100</f>
        <v>73.39807659870485</v>
      </c>
      <c r="D192" s="613">
        <f>D191/D285*100</f>
        <v>76.01515332823516</v>
      </c>
      <c r="E192" s="614"/>
      <c r="F192" s="615"/>
      <c r="G192" s="616">
        <f>G191/G285*100</f>
        <v>71.4518511028957</v>
      </c>
      <c r="H192" s="356"/>
      <c r="I192" s="617"/>
    </row>
    <row r="193" spans="1:9" s="1" customFormat="1" ht="27.75" customHeight="1">
      <c r="A193" s="618" t="s">
        <v>338</v>
      </c>
      <c r="B193" s="619" t="s">
        <v>339</v>
      </c>
      <c r="C193" s="620">
        <f>C194+C195</f>
        <v>92309.9</v>
      </c>
      <c r="D193" s="621">
        <f>D194+D195</f>
        <v>77006.9</v>
      </c>
      <c r="E193" s="622">
        <f aca="true" t="shared" si="42" ref="E193:E204">IF(C193&gt;0,D193/C193*100,0)</f>
        <v>83.42214648699652</v>
      </c>
      <c r="F193" s="623">
        <f aca="true" t="shared" si="43" ref="F193:F204">D193-C193</f>
        <v>-15303</v>
      </c>
      <c r="G193" s="624">
        <f>G194+G195</f>
        <v>66565.3</v>
      </c>
      <c r="H193" s="625">
        <f aca="true" t="shared" si="44" ref="H193:H204">IF(G193&gt;0,D193/G193*100,0)</f>
        <v>115.6862509445612</v>
      </c>
      <c r="I193" s="622">
        <f aca="true" t="shared" si="45" ref="I193:I259">D193-G193</f>
        <v>10441.599999999991</v>
      </c>
    </row>
    <row r="194" spans="1:9" s="1" customFormat="1" ht="24.75" customHeight="1">
      <c r="A194" s="372" t="s">
        <v>340</v>
      </c>
      <c r="B194" s="626" t="s">
        <v>341</v>
      </c>
      <c r="C194" s="425">
        <v>91819</v>
      </c>
      <c r="D194" s="145">
        <v>76516</v>
      </c>
      <c r="E194" s="146">
        <f t="shared" si="42"/>
        <v>83.33351484986767</v>
      </c>
      <c r="F194" s="427">
        <f t="shared" si="43"/>
        <v>-15303</v>
      </c>
      <c r="G194" s="627">
        <v>51125.8</v>
      </c>
      <c r="H194" s="428">
        <f t="shared" si="44"/>
        <v>149.66220577477515</v>
      </c>
      <c r="I194" s="146">
        <f t="shared" si="45"/>
        <v>25390.199999999997</v>
      </c>
    </row>
    <row r="195" spans="1:9" s="1" customFormat="1" ht="25.5" customHeight="1">
      <c r="A195" s="386" t="s">
        <v>342</v>
      </c>
      <c r="B195" s="628" t="s">
        <v>343</v>
      </c>
      <c r="C195" s="388">
        <v>490.9</v>
      </c>
      <c r="D195" s="389">
        <v>490.9</v>
      </c>
      <c r="E195" s="393">
        <f t="shared" si="42"/>
        <v>100</v>
      </c>
      <c r="F195" s="391">
        <f t="shared" si="43"/>
        <v>0</v>
      </c>
      <c r="G195" s="505">
        <v>15439.5</v>
      </c>
      <c r="H195" s="392">
        <f t="shared" si="44"/>
        <v>3.179507108390816</v>
      </c>
      <c r="I195" s="393">
        <f t="shared" si="45"/>
        <v>-14948.6</v>
      </c>
    </row>
    <row r="196" spans="1:9" s="1" customFormat="1" ht="26.25" customHeight="1">
      <c r="A196" s="618" t="s">
        <v>344</v>
      </c>
      <c r="B196" s="619" t="s">
        <v>345</v>
      </c>
      <c r="C196" s="629">
        <f>C197+C200+C206+C208+C210+C212+C214+C221+C223</f>
        <v>268872</v>
      </c>
      <c r="D196" s="630">
        <f>D197+D200+D206+D208+D210+D212+D214+D221+D223</f>
        <v>52149.2</v>
      </c>
      <c r="E196" s="631">
        <f t="shared" si="42"/>
        <v>19.3955488113303</v>
      </c>
      <c r="F196" s="629">
        <f t="shared" si="43"/>
        <v>-216722.8</v>
      </c>
      <c r="G196" s="632">
        <f>G197+G200+G206+G208+G210+G212+G214+G221+G223</f>
        <v>17754.2</v>
      </c>
      <c r="H196" s="633">
        <f t="shared" si="44"/>
        <v>293.72880783138635</v>
      </c>
      <c r="I196" s="631">
        <f t="shared" si="45"/>
        <v>34395</v>
      </c>
    </row>
    <row r="197" spans="1:9" s="1" customFormat="1" ht="26.25" customHeight="1">
      <c r="A197" s="90" t="s">
        <v>346</v>
      </c>
      <c r="B197" s="634" t="s">
        <v>347</v>
      </c>
      <c r="C197" s="274">
        <f>C198+C199</f>
        <v>155000</v>
      </c>
      <c r="D197" s="275">
        <f>D198+D199</f>
        <v>28197.1</v>
      </c>
      <c r="E197" s="280">
        <f t="shared" si="42"/>
        <v>18.19167741935484</v>
      </c>
      <c r="F197" s="459">
        <f t="shared" si="43"/>
        <v>-126802.9</v>
      </c>
      <c r="G197" s="278">
        <f>G198+G199</f>
        <v>0</v>
      </c>
      <c r="H197" s="279">
        <f t="shared" si="44"/>
        <v>0</v>
      </c>
      <c r="I197" s="280">
        <f t="shared" si="45"/>
        <v>28197.1</v>
      </c>
    </row>
    <row r="198" spans="1:9" s="1" customFormat="1" ht="24" customHeight="1">
      <c r="A198" s="185" t="s">
        <v>348</v>
      </c>
      <c r="B198" s="635" t="s">
        <v>349</v>
      </c>
      <c r="C198" s="172"/>
      <c r="D198" s="132"/>
      <c r="E198" s="133">
        <f t="shared" si="42"/>
        <v>0</v>
      </c>
      <c r="F198" s="375">
        <f t="shared" si="43"/>
        <v>0</v>
      </c>
      <c r="G198" s="636"/>
      <c r="H198" s="175">
        <f t="shared" si="44"/>
        <v>0</v>
      </c>
      <c r="I198" s="133">
        <f t="shared" si="45"/>
        <v>0</v>
      </c>
    </row>
    <row r="199" spans="1:9" s="1" customFormat="1" ht="24" customHeight="1">
      <c r="A199" s="185"/>
      <c r="B199" s="637" t="s">
        <v>350</v>
      </c>
      <c r="C199" s="202">
        <v>155000</v>
      </c>
      <c r="D199" s="203">
        <v>28197.1</v>
      </c>
      <c r="E199" s="208">
        <f t="shared" si="42"/>
        <v>18.19167741935484</v>
      </c>
      <c r="F199" s="247">
        <f t="shared" si="43"/>
        <v>-126802.9</v>
      </c>
      <c r="G199" s="481"/>
      <c r="H199" s="207">
        <f t="shared" si="44"/>
        <v>0</v>
      </c>
      <c r="I199" s="208">
        <f t="shared" si="45"/>
        <v>28197.1</v>
      </c>
    </row>
    <row r="200" spans="1:9" s="1" customFormat="1" ht="58.5" customHeight="1">
      <c r="A200" s="90" t="s">
        <v>351</v>
      </c>
      <c r="B200" s="638" t="s">
        <v>352</v>
      </c>
      <c r="C200" s="274">
        <f>C201+C202+C203+C204+C205</f>
        <v>78822.8</v>
      </c>
      <c r="D200" s="275">
        <f>D201+D202+D203+D204+D205</f>
        <v>13349.3</v>
      </c>
      <c r="E200" s="280">
        <f t="shared" si="42"/>
        <v>16.935835824152402</v>
      </c>
      <c r="F200" s="459">
        <f t="shared" si="43"/>
        <v>-65473.5</v>
      </c>
      <c r="G200" s="278">
        <f>G201+G202+G203+G204+G205</f>
        <v>11540.1</v>
      </c>
      <c r="H200" s="279">
        <f t="shared" si="44"/>
        <v>115.67750712732123</v>
      </c>
      <c r="I200" s="280">
        <f t="shared" si="45"/>
        <v>1809.199999999999</v>
      </c>
    </row>
    <row r="201" spans="1:9" s="1" customFormat="1" ht="29.25" customHeight="1">
      <c r="A201" s="107"/>
      <c r="B201" s="639" t="s">
        <v>353</v>
      </c>
      <c r="C201" s="388">
        <v>40000</v>
      </c>
      <c r="D201" s="132"/>
      <c r="E201" s="133">
        <f t="shared" si="42"/>
        <v>0</v>
      </c>
      <c r="F201" s="375">
        <f t="shared" si="43"/>
        <v>-40000</v>
      </c>
      <c r="G201" s="636"/>
      <c r="H201" s="175">
        <f t="shared" si="44"/>
        <v>0</v>
      </c>
      <c r="I201" s="133">
        <f t="shared" si="45"/>
        <v>0</v>
      </c>
    </row>
    <row r="202" spans="1:9" s="1" customFormat="1" ht="28.5" customHeight="1">
      <c r="A202" s="107"/>
      <c r="B202" s="639" t="s">
        <v>354</v>
      </c>
      <c r="C202" s="388">
        <v>28000</v>
      </c>
      <c r="D202" s="389">
        <v>13349.3</v>
      </c>
      <c r="E202" s="393">
        <f t="shared" si="42"/>
        <v>47.676071428571426</v>
      </c>
      <c r="F202" s="391">
        <f t="shared" si="43"/>
        <v>-14650.7</v>
      </c>
      <c r="G202" s="505">
        <v>11533.9</v>
      </c>
      <c r="H202" s="392">
        <f t="shared" si="44"/>
        <v>115.7396890904204</v>
      </c>
      <c r="I202" s="393">
        <f t="shared" si="45"/>
        <v>1815.3999999999996</v>
      </c>
    </row>
    <row r="203" spans="1:9" s="1" customFormat="1" ht="34.5" customHeight="1" hidden="1">
      <c r="A203" s="107"/>
      <c r="B203" s="639" t="s">
        <v>355</v>
      </c>
      <c r="C203" s="388"/>
      <c r="D203" s="389"/>
      <c r="E203" s="393">
        <f t="shared" si="42"/>
        <v>0</v>
      </c>
      <c r="F203" s="391">
        <f t="shared" si="43"/>
        <v>0</v>
      </c>
      <c r="G203" s="505"/>
      <c r="H203" s="392">
        <f t="shared" si="44"/>
        <v>0</v>
      </c>
      <c r="I203" s="393">
        <f t="shared" si="45"/>
        <v>0</v>
      </c>
    </row>
    <row r="204" spans="1:9" s="1" customFormat="1" ht="68.25" customHeight="1">
      <c r="A204" s="107"/>
      <c r="B204" s="639" t="s">
        <v>356</v>
      </c>
      <c r="C204" s="388">
        <v>2234.5</v>
      </c>
      <c r="D204" s="389"/>
      <c r="E204" s="393">
        <f t="shared" si="42"/>
        <v>0</v>
      </c>
      <c r="F204" s="391">
        <f t="shared" si="43"/>
        <v>-2234.5</v>
      </c>
      <c r="G204" s="505"/>
      <c r="H204" s="392">
        <f t="shared" si="44"/>
        <v>0</v>
      </c>
      <c r="I204" s="393">
        <f t="shared" si="45"/>
        <v>0</v>
      </c>
    </row>
    <row r="205" spans="1:9" s="1" customFormat="1" ht="28.5" customHeight="1">
      <c r="A205" s="107"/>
      <c r="B205" s="637" t="s">
        <v>357</v>
      </c>
      <c r="C205" s="202">
        <v>8588.3</v>
      </c>
      <c r="D205" s="203"/>
      <c r="E205" s="208">
        <f aca="true" t="shared" si="46" ref="E205:E222">IF(C205&gt;0,D205/C205*100,0)</f>
        <v>0</v>
      </c>
      <c r="F205" s="247">
        <f aca="true" t="shared" si="47" ref="F205:F222">D205-C205</f>
        <v>-8588.3</v>
      </c>
      <c r="G205" s="481">
        <v>6.2</v>
      </c>
      <c r="H205" s="207">
        <f aca="true" t="shared" si="48" ref="H205:H222">IF(G205&gt;0,D205/G205*100,0)</f>
        <v>0</v>
      </c>
      <c r="I205" s="208">
        <f aca="true" t="shared" si="49" ref="I205:I222">D205-G205</f>
        <v>-6.2</v>
      </c>
    </row>
    <row r="206" spans="1:9" s="1" customFormat="1" ht="29.25" customHeight="1">
      <c r="A206" s="372" t="s">
        <v>358</v>
      </c>
      <c r="B206" s="640" t="s">
        <v>359</v>
      </c>
      <c r="C206" s="260">
        <f>C207</f>
        <v>0</v>
      </c>
      <c r="D206" s="261">
        <f>D207</f>
        <v>0</v>
      </c>
      <c r="E206" s="266">
        <f>IF(C206&gt;0,D206/C206*100,0)</f>
        <v>0</v>
      </c>
      <c r="F206" s="263">
        <f>D206-C206</f>
        <v>0</v>
      </c>
      <c r="G206" s="264">
        <f>G207</f>
        <v>0</v>
      </c>
      <c r="H206" s="265">
        <f>IF(G206&gt;0,D206/G206*100,0)</f>
        <v>0</v>
      </c>
      <c r="I206" s="266">
        <f>D206-G206</f>
        <v>0</v>
      </c>
    </row>
    <row r="207" spans="1:9" s="1" customFormat="1" ht="21" customHeight="1">
      <c r="A207" s="641" t="s">
        <v>348</v>
      </c>
      <c r="B207" s="642" t="s">
        <v>360</v>
      </c>
      <c r="C207" s="172">
        <v>0</v>
      </c>
      <c r="D207" s="132"/>
      <c r="E207" s="133">
        <f>IF(C207&gt;0,D207/C207*100,0)</f>
        <v>0</v>
      </c>
      <c r="F207" s="375">
        <f>D207-C207</f>
        <v>0</v>
      </c>
      <c r="G207" s="636"/>
      <c r="H207" s="175">
        <f>IF(G207&gt;0,D207/G207*100,0)</f>
        <v>0</v>
      </c>
      <c r="I207" s="133">
        <f>D207-G207</f>
        <v>0</v>
      </c>
    </row>
    <row r="208" spans="1:9" s="1" customFormat="1" ht="33.75" customHeight="1">
      <c r="A208" s="372" t="s">
        <v>361</v>
      </c>
      <c r="B208" s="640" t="s">
        <v>362</v>
      </c>
      <c r="C208" s="260">
        <f>C209</f>
        <v>170.7</v>
      </c>
      <c r="D208" s="261">
        <f>D209</f>
        <v>0</v>
      </c>
      <c r="E208" s="266">
        <f t="shared" si="46"/>
        <v>0</v>
      </c>
      <c r="F208" s="263">
        <f t="shared" si="47"/>
        <v>-170.7</v>
      </c>
      <c r="G208" s="264">
        <f>G209</f>
        <v>0</v>
      </c>
      <c r="H208" s="265">
        <f t="shared" si="48"/>
        <v>0</v>
      </c>
      <c r="I208" s="266">
        <f t="shared" si="49"/>
        <v>0</v>
      </c>
    </row>
    <row r="209" spans="1:9" s="1" customFormat="1" ht="20.25" customHeight="1">
      <c r="A209" s="641" t="s">
        <v>348</v>
      </c>
      <c r="B209" s="642" t="s">
        <v>363</v>
      </c>
      <c r="C209" s="172">
        <v>170.7</v>
      </c>
      <c r="D209" s="132"/>
      <c r="E209" s="133">
        <f t="shared" si="46"/>
        <v>0</v>
      </c>
      <c r="F209" s="375">
        <f t="shared" si="47"/>
        <v>-170.7</v>
      </c>
      <c r="G209" s="636"/>
      <c r="H209" s="175">
        <f t="shared" si="48"/>
        <v>0</v>
      </c>
      <c r="I209" s="133">
        <f t="shared" si="49"/>
        <v>0</v>
      </c>
    </row>
    <row r="210" spans="1:9" s="1" customFormat="1" ht="24" customHeight="1">
      <c r="A210" s="372" t="s">
        <v>364</v>
      </c>
      <c r="B210" s="643" t="s">
        <v>365</v>
      </c>
      <c r="C210" s="260">
        <f>C211</f>
        <v>1928.9</v>
      </c>
      <c r="D210" s="261">
        <f>D211</f>
        <v>643</v>
      </c>
      <c r="E210" s="266">
        <f t="shared" si="46"/>
        <v>33.33506143397791</v>
      </c>
      <c r="F210" s="263">
        <f t="shared" si="47"/>
        <v>-1285.9</v>
      </c>
      <c r="G210" s="264">
        <f>G211</f>
        <v>0</v>
      </c>
      <c r="H210" s="265">
        <f t="shared" si="48"/>
        <v>0</v>
      </c>
      <c r="I210" s="266">
        <f t="shared" si="49"/>
        <v>643</v>
      </c>
    </row>
    <row r="211" spans="1:9" s="1" customFormat="1" ht="19.5" customHeight="1">
      <c r="A211" s="641" t="s">
        <v>348</v>
      </c>
      <c r="B211" s="642" t="s">
        <v>366</v>
      </c>
      <c r="C211" s="172">
        <v>1928.9</v>
      </c>
      <c r="D211" s="132">
        <v>643</v>
      </c>
      <c r="E211" s="133">
        <f t="shared" si="46"/>
        <v>33.33506143397791</v>
      </c>
      <c r="F211" s="375">
        <f t="shared" si="47"/>
        <v>-1285.9</v>
      </c>
      <c r="G211" s="636"/>
      <c r="H211" s="175">
        <f t="shared" si="48"/>
        <v>0</v>
      </c>
      <c r="I211" s="133">
        <f t="shared" si="49"/>
        <v>643</v>
      </c>
    </row>
    <row r="212" spans="1:9" s="1" customFormat="1" ht="51.75" customHeight="1">
      <c r="A212" s="372" t="s">
        <v>367</v>
      </c>
      <c r="B212" s="643" t="s">
        <v>368</v>
      </c>
      <c r="C212" s="260">
        <f>C213</f>
        <v>1960.5</v>
      </c>
      <c r="D212" s="261">
        <f>D213</f>
        <v>189</v>
      </c>
      <c r="E212" s="266">
        <f>IF(C212&gt;0,D212/C212*100,0)</f>
        <v>9.640397857689365</v>
      </c>
      <c r="F212" s="263">
        <f>D212-C212</f>
        <v>-1771.5</v>
      </c>
      <c r="G212" s="264">
        <f>G213</f>
        <v>0</v>
      </c>
      <c r="H212" s="265">
        <f>IF(G212&gt;0,D212/G212*100,0)</f>
        <v>0</v>
      </c>
      <c r="I212" s="266">
        <f>D212-G212</f>
        <v>189</v>
      </c>
    </row>
    <row r="213" spans="1:9" s="1" customFormat="1" ht="24" customHeight="1">
      <c r="A213" s="641" t="s">
        <v>348</v>
      </c>
      <c r="B213" s="642" t="s">
        <v>369</v>
      </c>
      <c r="C213" s="172">
        <v>1960.5</v>
      </c>
      <c r="D213" s="132">
        <v>189</v>
      </c>
      <c r="E213" s="133">
        <f>IF(C213&gt;0,D213/C213*100,0)</f>
        <v>9.640397857689365</v>
      </c>
      <c r="F213" s="375">
        <f>D213-C213</f>
        <v>-1771.5</v>
      </c>
      <c r="G213" s="636"/>
      <c r="H213" s="175">
        <f>IF(G213&gt;0,D213/G213*100,0)</f>
        <v>0</v>
      </c>
      <c r="I213" s="133">
        <f>D213-G213</f>
        <v>189</v>
      </c>
    </row>
    <row r="214" spans="1:9" s="1" customFormat="1" ht="36" customHeight="1">
      <c r="A214" s="90" t="s">
        <v>370</v>
      </c>
      <c r="B214" s="638" t="s">
        <v>371</v>
      </c>
      <c r="C214" s="274">
        <f>C215+C218</f>
        <v>16162.7</v>
      </c>
      <c r="D214" s="275">
        <f>D215+D218</f>
        <v>0</v>
      </c>
      <c r="E214" s="280">
        <f t="shared" si="46"/>
        <v>0</v>
      </c>
      <c r="F214" s="459">
        <f t="shared" si="47"/>
        <v>-16162.7</v>
      </c>
      <c r="G214" s="278">
        <f>G215+G218</f>
        <v>1.6</v>
      </c>
      <c r="H214" s="279">
        <f t="shared" si="48"/>
        <v>0</v>
      </c>
      <c r="I214" s="280">
        <f t="shared" si="49"/>
        <v>-1.6</v>
      </c>
    </row>
    <row r="215" spans="1:9" s="1" customFormat="1" ht="18.75" customHeight="1">
      <c r="A215" s="644" t="s">
        <v>348</v>
      </c>
      <c r="B215" s="645" t="s">
        <v>372</v>
      </c>
      <c r="C215" s="486">
        <f>C216+C217</f>
        <v>7600.2</v>
      </c>
      <c r="D215" s="487">
        <f>D216+D217</f>
        <v>0</v>
      </c>
      <c r="E215" s="646">
        <f t="shared" si="46"/>
        <v>0</v>
      </c>
      <c r="F215" s="489">
        <f t="shared" si="47"/>
        <v>-7600.2</v>
      </c>
      <c r="G215" s="647">
        <f>G216+G217</f>
        <v>0</v>
      </c>
      <c r="H215" s="648">
        <f t="shared" si="48"/>
        <v>0</v>
      </c>
      <c r="I215" s="646">
        <f t="shared" si="49"/>
        <v>0</v>
      </c>
    </row>
    <row r="216" spans="1:9" s="1" customFormat="1" ht="18.75" customHeight="1">
      <c r="A216" s="644"/>
      <c r="B216" s="639" t="s">
        <v>373</v>
      </c>
      <c r="C216" s="388">
        <v>0</v>
      </c>
      <c r="D216" s="389"/>
      <c r="E216" s="393">
        <f>IF(C216&gt;0,D216/C216*100,0)</f>
        <v>0</v>
      </c>
      <c r="F216" s="391">
        <f>D216-C216</f>
        <v>0</v>
      </c>
      <c r="G216" s="505">
        <v>0</v>
      </c>
      <c r="H216" s="392">
        <f>IF(G216&gt;0,D217/G216*100,0)</f>
        <v>0</v>
      </c>
      <c r="I216" s="393">
        <f>D216-(G216+D217)</f>
        <v>0</v>
      </c>
    </row>
    <row r="217" spans="1:9" s="1" customFormat="1" ht="18.75" customHeight="1">
      <c r="A217" s="644"/>
      <c r="B217" s="639" t="s">
        <v>374</v>
      </c>
      <c r="C217" s="388">
        <v>7600.2</v>
      </c>
      <c r="D217" s="389"/>
      <c r="E217" s="393">
        <f>IF(C217&gt;0,D217/C217*100,0)</f>
        <v>0</v>
      </c>
      <c r="F217" s="391">
        <f>D217-C217</f>
        <v>-7600.2</v>
      </c>
      <c r="G217" s="505"/>
      <c r="H217" s="392"/>
      <c r="I217" s="393"/>
    </row>
    <row r="218" spans="1:9" s="1" customFormat="1" ht="19.5" customHeight="1">
      <c r="A218" s="644"/>
      <c r="B218" s="649" t="s">
        <v>375</v>
      </c>
      <c r="C218" s="496">
        <f>C219+C220</f>
        <v>8562.5</v>
      </c>
      <c r="D218" s="497">
        <f>D219+D220</f>
        <v>0</v>
      </c>
      <c r="E218" s="650">
        <f t="shared" si="46"/>
        <v>0</v>
      </c>
      <c r="F218" s="499">
        <f t="shared" si="47"/>
        <v>-8562.5</v>
      </c>
      <c r="G218" s="651">
        <f>G219+G220</f>
        <v>1.6</v>
      </c>
      <c r="H218" s="652">
        <f t="shared" si="48"/>
        <v>0</v>
      </c>
      <c r="I218" s="650">
        <f t="shared" si="49"/>
        <v>-1.6</v>
      </c>
    </row>
    <row r="219" spans="1:9" s="1" customFormat="1" ht="19.5" customHeight="1">
      <c r="A219" s="644"/>
      <c r="B219" s="639" t="s">
        <v>373</v>
      </c>
      <c r="C219" s="388">
        <v>0</v>
      </c>
      <c r="D219" s="389"/>
      <c r="E219" s="393">
        <f>IF(C219&gt;0,D219/C219*100,0)</f>
        <v>0</v>
      </c>
      <c r="F219" s="391">
        <f>D219-C219</f>
        <v>0</v>
      </c>
      <c r="G219" s="505">
        <v>1.6</v>
      </c>
      <c r="H219" s="392">
        <f>IF(G219&gt;0,D220/G219*100,0)</f>
        <v>0</v>
      </c>
      <c r="I219" s="393">
        <f>D219-(G219+D220)</f>
        <v>-1.6</v>
      </c>
    </row>
    <row r="220" spans="1:9" s="1" customFormat="1" ht="16.5" customHeight="1">
      <c r="A220" s="644"/>
      <c r="B220" s="639" t="s">
        <v>374</v>
      </c>
      <c r="C220" s="388">
        <v>8562.5</v>
      </c>
      <c r="D220" s="389"/>
      <c r="E220" s="393">
        <f>IF(C220&gt;0,D220/C220*100,0)</f>
        <v>0</v>
      </c>
      <c r="F220" s="391">
        <f>D220-C220</f>
        <v>-8562.5</v>
      </c>
      <c r="G220" s="505"/>
      <c r="H220" s="392"/>
      <c r="I220" s="393"/>
    </row>
    <row r="221" spans="1:9" s="1" customFormat="1" ht="26.25" customHeight="1">
      <c r="A221" s="90" t="s">
        <v>376</v>
      </c>
      <c r="B221" s="653" t="s">
        <v>377</v>
      </c>
      <c r="C221" s="274">
        <f>C222</f>
        <v>0</v>
      </c>
      <c r="D221" s="275">
        <f>D222</f>
        <v>0</v>
      </c>
      <c r="E221" s="280">
        <f t="shared" si="46"/>
        <v>0</v>
      </c>
      <c r="F221" s="459">
        <f t="shared" si="47"/>
        <v>0</v>
      </c>
      <c r="G221" s="278">
        <f>G222</f>
        <v>3</v>
      </c>
      <c r="H221" s="279">
        <f t="shared" si="48"/>
        <v>0</v>
      </c>
      <c r="I221" s="280">
        <f t="shared" si="49"/>
        <v>-3</v>
      </c>
    </row>
    <row r="222" spans="1:9" s="1" customFormat="1" ht="23.25" customHeight="1">
      <c r="A222" s="641" t="s">
        <v>348</v>
      </c>
      <c r="B222" s="642" t="s">
        <v>378</v>
      </c>
      <c r="C222" s="172">
        <v>0</v>
      </c>
      <c r="D222" s="132"/>
      <c r="E222" s="133">
        <f t="shared" si="46"/>
        <v>0</v>
      </c>
      <c r="F222" s="375">
        <f t="shared" si="47"/>
        <v>0</v>
      </c>
      <c r="G222" s="636">
        <v>3</v>
      </c>
      <c r="H222" s="175">
        <f t="shared" si="48"/>
        <v>0</v>
      </c>
      <c r="I222" s="133">
        <f t="shared" si="49"/>
        <v>-3</v>
      </c>
    </row>
    <row r="223" spans="1:9" s="1" customFormat="1" ht="22.5" customHeight="1">
      <c r="A223" s="90" t="s">
        <v>379</v>
      </c>
      <c r="B223" s="654" t="s">
        <v>380</v>
      </c>
      <c r="C223" s="655">
        <f>C224+C225+C226+C227+C231+C234</f>
        <v>14826.400000000001</v>
      </c>
      <c r="D223" s="656">
        <f>D224+D225+D226+D227+D231+D234</f>
        <v>9770.8</v>
      </c>
      <c r="E223" s="657">
        <f aca="true" t="shared" si="50" ref="E223:E239">IF(C223&gt;0,D223/C223*100,0)</f>
        <v>65.90136513246641</v>
      </c>
      <c r="F223" s="655">
        <f aca="true" t="shared" si="51" ref="F223:F229">D223-C223</f>
        <v>-5055.600000000002</v>
      </c>
      <c r="G223" s="658">
        <f>G224+G225+G226+G227+G231+G234</f>
        <v>6209.5</v>
      </c>
      <c r="H223" s="659">
        <f aca="true" t="shared" si="52" ref="H223:H245">IF(G223&gt;0,D223/G223*100,0)</f>
        <v>157.35244383605763</v>
      </c>
      <c r="I223" s="657">
        <f t="shared" si="45"/>
        <v>3561.2999999999993</v>
      </c>
    </row>
    <row r="224" spans="1:9" s="1" customFormat="1" ht="19.5" customHeight="1">
      <c r="A224" s="185" t="s">
        <v>348</v>
      </c>
      <c r="B224" s="284" t="s">
        <v>381</v>
      </c>
      <c r="C224" s="281">
        <v>10116.1</v>
      </c>
      <c r="D224" s="282">
        <v>9770.8</v>
      </c>
      <c r="E224" s="98">
        <f t="shared" si="50"/>
        <v>96.58662923458644</v>
      </c>
      <c r="F224" s="277">
        <f t="shared" si="51"/>
        <v>-345.3000000000011</v>
      </c>
      <c r="G224" s="93">
        <v>6177.4</v>
      </c>
      <c r="H224" s="97">
        <f t="shared" si="52"/>
        <v>158.17010392721858</v>
      </c>
      <c r="I224" s="98">
        <f t="shared" si="45"/>
        <v>3593.3999999999996</v>
      </c>
    </row>
    <row r="225" spans="1:9" s="1" customFormat="1" ht="20.25" customHeight="1">
      <c r="A225" s="185"/>
      <c r="B225" s="284" t="s">
        <v>382</v>
      </c>
      <c r="C225" s="281">
        <v>139.7</v>
      </c>
      <c r="D225" s="282"/>
      <c r="E225" s="98">
        <f t="shared" si="50"/>
        <v>0</v>
      </c>
      <c r="F225" s="277">
        <f t="shared" si="51"/>
        <v>-139.7</v>
      </c>
      <c r="G225" s="93"/>
      <c r="H225" s="97">
        <f t="shared" si="52"/>
        <v>0</v>
      </c>
      <c r="I225" s="98">
        <f t="shared" si="45"/>
        <v>0</v>
      </c>
    </row>
    <row r="226" spans="1:9" s="1" customFormat="1" ht="45" customHeight="1">
      <c r="A226" s="185"/>
      <c r="B226" s="284" t="s">
        <v>383</v>
      </c>
      <c r="C226" s="281">
        <v>0</v>
      </c>
      <c r="D226" s="93"/>
      <c r="E226" s="98">
        <f t="shared" si="50"/>
        <v>0</v>
      </c>
      <c r="F226" s="277">
        <f t="shared" si="51"/>
        <v>0</v>
      </c>
      <c r="G226" s="93">
        <v>32.1</v>
      </c>
      <c r="H226" s="97">
        <f t="shared" si="52"/>
        <v>0</v>
      </c>
      <c r="I226" s="98">
        <f t="shared" si="45"/>
        <v>-32.1</v>
      </c>
    </row>
    <row r="227" spans="1:9" s="1" customFormat="1" ht="24.75" customHeight="1">
      <c r="A227" s="185"/>
      <c r="B227" s="660" t="s">
        <v>384</v>
      </c>
      <c r="C227" s="661">
        <f>C228+C229+C230</f>
        <v>4570.6</v>
      </c>
      <c r="D227" s="264">
        <f>D228+D229+D230</f>
        <v>0</v>
      </c>
      <c r="E227" s="662">
        <f t="shared" si="50"/>
        <v>0</v>
      </c>
      <c r="F227" s="263">
        <f t="shared" si="51"/>
        <v>-4570.6</v>
      </c>
      <c r="G227" s="264">
        <f>G228+G229+G230</f>
        <v>0</v>
      </c>
      <c r="H227" s="265">
        <f t="shared" si="52"/>
        <v>0</v>
      </c>
      <c r="I227" s="266">
        <f>D227-G227</f>
        <v>0</v>
      </c>
    </row>
    <row r="228" spans="1:9" s="1" customFormat="1" ht="24.75" customHeight="1">
      <c r="A228" s="185"/>
      <c r="B228" s="663" t="s">
        <v>385</v>
      </c>
      <c r="C228" s="664">
        <v>1658.9</v>
      </c>
      <c r="D228" s="636"/>
      <c r="E228" s="665">
        <f t="shared" si="50"/>
        <v>0</v>
      </c>
      <c r="F228" s="375">
        <f t="shared" si="51"/>
        <v>-1658.9</v>
      </c>
      <c r="G228" s="636"/>
      <c r="H228" s="104">
        <f>IF(G230&gt;0,(D228+D229+D230)/G230*100,0)</f>
        <v>0</v>
      </c>
      <c r="I228" s="105">
        <f>(D228+D229+D230)-G230</f>
        <v>0</v>
      </c>
    </row>
    <row r="229" spans="1:9" s="1" customFormat="1" ht="21.75" customHeight="1">
      <c r="A229" s="185"/>
      <c r="B229" s="666" t="s">
        <v>386</v>
      </c>
      <c r="C229" s="533">
        <v>2911.7</v>
      </c>
      <c r="D229" s="505"/>
      <c r="E229" s="667">
        <f t="shared" si="50"/>
        <v>0</v>
      </c>
      <c r="F229" s="391">
        <f t="shared" si="51"/>
        <v>-2911.7</v>
      </c>
      <c r="G229" s="505"/>
      <c r="H229" s="104">
        <f>IF(G229&gt;0,D229/G229*100,0)</f>
        <v>0</v>
      </c>
      <c r="I229" s="105"/>
    </row>
    <row r="230" spans="1:9" s="1" customFormat="1" ht="24.75" customHeight="1">
      <c r="A230" s="185"/>
      <c r="B230" s="668" t="s">
        <v>387</v>
      </c>
      <c r="C230" s="669">
        <v>0</v>
      </c>
      <c r="D230" s="473"/>
      <c r="E230" s="670"/>
      <c r="F230" s="396"/>
      <c r="G230" s="473"/>
      <c r="H230" s="104">
        <f>IF(G230&gt;0,D230/G230*100,0)</f>
        <v>0</v>
      </c>
      <c r="I230" s="105"/>
    </row>
    <row r="231" spans="1:9" s="1" customFormat="1" ht="24" customHeight="1">
      <c r="A231" s="185"/>
      <c r="B231" s="541" t="s">
        <v>388</v>
      </c>
      <c r="C231" s="661">
        <f>C232+C233</f>
        <v>0</v>
      </c>
      <c r="D231" s="264">
        <f>D232+D233</f>
        <v>0</v>
      </c>
      <c r="E231" s="662">
        <f t="shared" si="50"/>
        <v>0</v>
      </c>
      <c r="F231" s="263">
        <f aca="true" t="shared" si="53" ref="F231:F236">D231-C231</f>
        <v>0</v>
      </c>
      <c r="G231" s="264">
        <f>G232+G233</f>
        <v>0</v>
      </c>
      <c r="H231" s="265">
        <f t="shared" si="52"/>
        <v>0</v>
      </c>
      <c r="I231" s="266">
        <f>D231-G231</f>
        <v>0</v>
      </c>
    </row>
    <row r="232" spans="1:9" s="1" customFormat="1" ht="22.5" customHeight="1">
      <c r="A232" s="185"/>
      <c r="B232" s="666" t="s">
        <v>389</v>
      </c>
      <c r="C232" s="533">
        <v>0</v>
      </c>
      <c r="D232" s="505"/>
      <c r="E232" s="667">
        <f t="shared" si="50"/>
        <v>0</v>
      </c>
      <c r="F232" s="391">
        <f t="shared" si="53"/>
        <v>0</v>
      </c>
      <c r="G232" s="505"/>
      <c r="H232" s="392">
        <f t="shared" si="52"/>
        <v>0</v>
      </c>
      <c r="I232" s="393">
        <f>D232-G232</f>
        <v>0</v>
      </c>
    </row>
    <row r="233" spans="1:9" s="1" customFormat="1" ht="22.5" customHeight="1">
      <c r="A233" s="185"/>
      <c r="B233" s="671" t="s">
        <v>390</v>
      </c>
      <c r="C233" s="540">
        <v>0</v>
      </c>
      <c r="D233" s="481"/>
      <c r="E233" s="672">
        <f t="shared" si="50"/>
        <v>0</v>
      </c>
      <c r="F233" s="247">
        <f t="shared" si="53"/>
        <v>0</v>
      </c>
      <c r="G233" s="481"/>
      <c r="H233" s="207">
        <f t="shared" si="52"/>
        <v>0</v>
      </c>
      <c r="I233" s="208">
        <f>D233-G233</f>
        <v>0</v>
      </c>
    </row>
    <row r="234" spans="1:9" s="1" customFormat="1" ht="34.5" customHeight="1">
      <c r="A234" s="185"/>
      <c r="B234" s="673" t="s">
        <v>391</v>
      </c>
      <c r="C234" s="388">
        <v>0</v>
      </c>
      <c r="D234" s="505"/>
      <c r="E234" s="393">
        <f>IF(C234&gt;0,D234/C234*100,0)</f>
        <v>0</v>
      </c>
      <c r="F234" s="391">
        <f t="shared" si="53"/>
        <v>0</v>
      </c>
      <c r="G234" s="505"/>
      <c r="H234" s="392">
        <f>IF(G234&gt;0,D234/G234*100,0)</f>
        <v>0</v>
      </c>
      <c r="I234" s="393">
        <f>D234-G234</f>
        <v>0</v>
      </c>
    </row>
    <row r="235" spans="1:9" s="1" customFormat="1" ht="18.75" customHeight="1">
      <c r="A235" s="674" t="s">
        <v>392</v>
      </c>
      <c r="B235" s="675" t="s">
        <v>393</v>
      </c>
      <c r="C235" s="629">
        <f>C236+C237+C244+C245+C246+C249+C250+C253+C254+C255</f>
        <v>309939.29999999993</v>
      </c>
      <c r="D235" s="632">
        <f>D236+D237+D244+D245+D246+D249+D250+D253+D254+D255</f>
        <v>195637.2</v>
      </c>
      <c r="E235" s="676">
        <f t="shared" si="50"/>
        <v>63.12113371876366</v>
      </c>
      <c r="F235" s="629">
        <f t="shared" si="53"/>
        <v>-114302.09999999992</v>
      </c>
      <c r="G235" s="632">
        <f>G236+G237+G244+G245+G246+G249+G250+G253+G254+G255</f>
        <v>180474.8</v>
      </c>
      <c r="H235" s="633">
        <f t="shared" si="52"/>
        <v>108.40139454372579</v>
      </c>
      <c r="I235" s="631">
        <f t="shared" si="45"/>
        <v>15162.400000000023</v>
      </c>
    </row>
    <row r="236" spans="1:9" s="1" customFormat="1" ht="24.75" customHeight="1">
      <c r="A236" s="90" t="s">
        <v>394</v>
      </c>
      <c r="B236" s="677" t="s">
        <v>395</v>
      </c>
      <c r="C236" s="281">
        <v>5807.1</v>
      </c>
      <c r="D236" s="93">
        <v>3670.4</v>
      </c>
      <c r="E236" s="678">
        <f t="shared" si="50"/>
        <v>63.20538650961753</v>
      </c>
      <c r="F236" s="277">
        <f t="shared" si="53"/>
        <v>-2136.7000000000003</v>
      </c>
      <c r="G236" s="93">
        <v>3557.7</v>
      </c>
      <c r="H236" s="97">
        <f t="shared" si="52"/>
        <v>103.16777693453636</v>
      </c>
      <c r="I236" s="98">
        <f t="shared" si="45"/>
        <v>112.70000000000027</v>
      </c>
    </row>
    <row r="237" spans="1:9" s="1" customFormat="1" ht="21" customHeight="1">
      <c r="A237" s="90" t="s">
        <v>396</v>
      </c>
      <c r="B237" s="634" t="s">
        <v>397</v>
      </c>
      <c r="C237" s="274">
        <f>C238+C239+C240+C241+C242+C243</f>
        <v>3518.3999999999996</v>
      </c>
      <c r="D237" s="278">
        <f>D238+D239+D240+D241+D242+D243</f>
        <v>1525</v>
      </c>
      <c r="E237" s="679">
        <f t="shared" si="50"/>
        <v>43.34356525693497</v>
      </c>
      <c r="F237" s="274">
        <f aca="true" t="shared" si="54" ref="F237:F268">D237-C237</f>
        <v>-1993.3999999999996</v>
      </c>
      <c r="G237" s="278">
        <f>G238+G239+G240+G241+G242+G243</f>
        <v>1774.1</v>
      </c>
      <c r="H237" s="279">
        <f t="shared" si="52"/>
        <v>85.95907784228623</v>
      </c>
      <c r="I237" s="280">
        <f t="shared" si="45"/>
        <v>-249.0999999999999</v>
      </c>
    </row>
    <row r="238" spans="1:9" s="1" customFormat="1" ht="17.25" customHeight="1">
      <c r="A238" s="394" t="s">
        <v>348</v>
      </c>
      <c r="B238" s="663" t="s">
        <v>398</v>
      </c>
      <c r="C238" s="172">
        <v>327.7</v>
      </c>
      <c r="D238" s="636">
        <v>163.8</v>
      </c>
      <c r="E238" s="665">
        <f t="shared" si="50"/>
        <v>49.984742142203245</v>
      </c>
      <c r="F238" s="375">
        <f t="shared" si="54"/>
        <v>-163.89999999999998</v>
      </c>
      <c r="G238" s="636">
        <v>163.9</v>
      </c>
      <c r="H238" s="175">
        <f t="shared" si="52"/>
        <v>99.93898718730934</v>
      </c>
      <c r="I238" s="133">
        <f t="shared" si="45"/>
        <v>-0.09999999999999432</v>
      </c>
    </row>
    <row r="239" spans="1:9" s="1" customFormat="1" ht="18" customHeight="1">
      <c r="A239" s="394"/>
      <c r="B239" s="666" t="s">
        <v>399</v>
      </c>
      <c r="C239" s="388">
        <v>754.6</v>
      </c>
      <c r="D239" s="505">
        <v>383.4</v>
      </c>
      <c r="E239" s="667">
        <f t="shared" si="50"/>
        <v>50.808375298171214</v>
      </c>
      <c r="F239" s="391">
        <f t="shared" si="54"/>
        <v>-371.20000000000005</v>
      </c>
      <c r="G239" s="505">
        <v>365.5</v>
      </c>
      <c r="H239" s="392">
        <f t="shared" si="52"/>
        <v>104.89740082079342</v>
      </c>
      <c r="I239" s="393">
        <f t="shared" si="45"/>
        <v>17.899999999999977</v>
      </c>
    </row>
    <row r="240" spans="1:9" s="1" customFormat="1" ht="15.75" customHeight="1">
      <c r="A240" s="394"/>
      <c r="B240" s="666" t="s">
        <v>400</v>
      </c>
      <c r="C240" s="388">
        <v>324.4</v>
      </c>
      <c r="D240" s="505">
        <v>195</v>
      </c>
      <c r="E240" s="667">
        <f>IF(C240&gt;0,D240/C240*100,1)</f>
        <v>60.11097410604192</v>
      </c>
      <c r="F240" s="391">
        <f t="shared" si="54"/>
        <v>-129.39999999999998</v>
      </c>
      <c r="G240" s="505">
        <v>155.6</v>
      </c>
      <c r="H240" s="392">
        <f t="shared" si="52"/>
        <v>125.32133676092545</v>
      </c>
      <c r="I240" s="393">
        <f t="shared" si="45"/>
        <v>39.400000000000006</v>
      </c>
    </row>
    <row r="241" spans="1:9" s="1" customFormat="1" ht="16.5" customHeight="1">
      <c r="A241" s="394"/>
      <c r="B241" s="666" t="s">
        <v>401</v>
      </c>
      <c r="C241" s="388">
        <v>2043.7</v>
      </c>
      <c r="D241" s="389">
        <v>782.8</v>
      </c>
      <c r="E241" s="667">
        <f>IF(C241&gt;0,D241/C241*100,0)</f>
        <v>38.303077751137636</v>
      </c>
      <c r="F241" s="391">
        <f t="shared" si="54"/>
        <v>-1260.9</v>
      </c>
      <c r="G241" s="505">
        <v>1089.1</v>
      </c>
      <c r="H241" s="392">
        <f t="shared" si="52"/>
        <v>71.87586080249748</v>
      </c>
      <c r="I241" s="393">
        <f t="shared" si="45"/>
        <v>-306.29999999999995</v>
      </c>
    </row>
    <row r="242" spans="1:9" s="1" customFormat="1" ht="36" customHeight="1">
      <c r="A242" s="394"/>
      <c r="B242" s="666" t="s">
        <v>402</v>
      </c>
      <c r="C242" s="388">
        <v>18</v>
      </c>
      <c r="D242" s="389"/>
      <c r="E242" s="667">
        <f>IF(C242&gt;0,D242/C242*100,0)</f>
        <v>0</v>
      </c>
      <c r="F242" s="391">
        <f>D242-C242</f>
        <v>-18</v>
      </c>
      <c r="G242" s="505"/>
      <c r="H242" s="392">
        <f t="shared" si="52"/>
        <v>0</v>
      </c>
      <c r="I242" s="393">
        <f t="shared" si="45"/>
        <v>0</v>
      </c>
    </row>
    <row r="243" spans="1:9" s="1" customFormat="1" ht="45.75" customHeight="1">
      <c r="A243" s="394"/>
      <c r="B243" s="668" t="s">
        <v>403</v>
      </c>
      <c r="C243" s="669">
        <v>50</v>
      </c>
      <c r="D243" s="152"/>
      <c r="E243" s="670">
        <f>IF(C243&gt;0,D243/C243*100,0)</f>
        <v>0</v>
      </c>
      <c r="F243" s="396">
        <f t="shared" si="54"/>
        <v>-50</v>
      </c>
      <c r="G243" s="473"/>
      <c r="H243" s="180">
        <f t="shared" si="52"/>
        <v>0</v>
      </c>
      <c r="I243" s="150">
        <f t="shared" si="45"/>
        <v>0</v>
      </c>
    </row>
    <row r="244" spans="1:9" s="1" customFormat="1" ht="35.25" customHeight="1">
      <c r="A244" s="90" t="s">
        <v>404</v>
      </c>
      <c r="B244" s="634" t="s">
        <v>405</v>
      </c>
      <c r="C244" s="281">
        <v>5270.9</v>
      </c>
      <c r="D244" s="96">
        <v>1916.8</v>
      </c>
      <c r="E244" s="680">
        <f>IF(C244&gt;0,D244/C244*100,0)</f>
        <v>36.36570604640574</v>
      </c>
      <c r="F244" s="277">
        <f>D244-C244</f>
        <v>-3354.0999999999995</v>
      </c>
      <c r="G244" s="93">
        <v>1812</v>
      </c>
      <c r="H244" s="97">
        <f t="shared" si="52"/>
        <v>105.78366445916114</v>
      </c>
      <c r="I244" s="98">
        <f t="shared" si="45"/>
        <v>104.79999999999995</v>
      </c>
    </row>
    <row r="245" spans="1:9" s="1" customFormat="1" ht="50.25" customHeight="1">
      <c r="A245" s="90" t="s">
        <v>406</v>
      </c>
      <c r="B245" s="634" t="s">
        <v>407</v>
      </c>
      <c r="C245" s="281">
        <v>8841.3</v>
      </c>
      <c r="D245" s="96">
        <v>4691</v>
      </c>
      <c r="E245" s="98">
        <f>IF(C245&gt;0,D245/C245*100,0)</f>
        <v>53.05780824086956</v>
      </c>
      <c r="F245" s="277">
        <f t="shared" si="54"/>
        <v>-4150.299999999999</v>
      </c>
      <c r="G245" s="93">
        <v>4345.6</v>
      </c>
      <c r="H245" s="97">
        <f t="shared" si="52"/>
        <v>107.94826951399115</v>
      </c>
      <c r="I245" s="98">
        <f t="shared" si="45"/>
        <v>345.39999999999964</v>
      </c>
    </row>
    <row r="246" spans="1:9" s="1" customFormat="1" ht="47.25" customHeight="1">
      <c r="A246" s="107" t="s">
        <v>408</v>
      </c>
      <c r="B246" s="634" t="s">
        <v>409</v>
      </c>
      <c r="C246" s="681">
        <f>C247+C248</f>
        <v>8627.1</v>
      </c>
      <c r="D246" s="682">
        <f>D247+D248</f>
        <v>7344.5</v>
      </c>
      <c r="E246" s="683">
        <f aca="true" t="shared" si="55" ref="E246:E252">IF(C246&gt;0,D246/C246*100,0)</f>
        <v>85.13289517914478</v>
      </c>
      <c r="F246" s="681">
        <f>D246-C246</f>
        <v>-1282.6000000000004</v>
      </c>
      <c r="G246" s="684">
        <f>G247+G248</f>
        <v>4547.4</v>
      </c>
      <c r="H246" s="685">
        <f aca="true" t="shared" si="56" ref="H246:H252">IF(G246&gt;0,D246/G246*100,0)</f>
        <v>161.50987377402473</v>
      </c>
      <c r="I246" s="683">
        <f>D246-G246</f>
        <v>2797.1000000000004</v>
      </c>
    </row>
    <row r="247" spans="1:9" s="1" customFormat="1" ht="17.25" customHeight="1">
      <c r="A247" s="90" t="s">
        <v>348</v>
      </c>
      <c r="B247" s="663" t="s">
        <v>410</v>
      </c>
      <c r="C247" s="172">
        <v>4132.3</v>
      </c>
      <c r="D247" s="132">
        <v>4132.3</v>
      </c>
      <c r="E247" s="133">
        <f t="shared" si="55"/>
        <v>100</v>
      </c>
      <c r="F247" s="375">
        <f>D247-C247</f>
        <v>0</v>
      </c>
      <c r="G247" s="636"/>
      <c r="H247" s="175">
        <f t="shared" si="56"/>
        <v>0</v>
      </c>
      <c r="I247" s="133">
        <f>D247-G247</f>
        <v>4132.3</v>
      </c>
    </row>
    <row r="248" spans="1:9" s="1" customFormat="1" ht="13.5" customHeight="1">
      <c r="A248" s="90"/>
      <c r="B248" s="671" t="s">
        <v>411</v>
      </c>
      <c r="C248" s="202">
        <v>4494.8</v>
      </c>
      <c r="D248" s="203">
        <v>3212.2</v>
      </c>
      <c r="E248" s="208">
        <f t="shared" si="55"/>
        <v>71.46480377324909</v>
      </c>
      <c r="F248" s="247">
        <f>D248-C248</f>
        <v>-1282.6000000000004</v>
      </c>
      <c r="G248" s="481">
        <v>4547.4</v>
      </c>
      <c r="H248" s="207">
        <f t="shared" si="56"/>
        <v>70.63816686458196</v>
      </c>
      <c r="I248" s="208">
        <f>D248-G248</f>
        <v>-1335.1999999999998</v>
      </c>
    </row>
    <row r="249" spans="1:9" s="1" customFormat="1" ht="46.5" customHeight="1">
      <c r="A249" s="90" t="s">
        <v>412</v>
      </c>
      <c r="B249" s="284" t="s">
        <v>413</v>
      </c>
      <c r="C249" s="388">
        <v>14</v>
      </c>
      <c r="D249" s="389">
        <v>14</v>
      </c>
      <c r="E249" s="393">
        <f t="shared" si="55"/>
        <v>100</v>
      </c>
      <c r="F249" s="391">
        <f>D249-C249</f>
        <v>0</v>
      </c>
      <c r="G249" s="505">
        <v>122.3</v>
      </c>
      <c r="H249" s="392">
        <f t="shared" si="56"/>
        <v>11.447260834014719</v>
      </c>
      <c r="I249" s="393">
        <f>D249-G249</f>
        <v>-108.3</v>
      </c>
    </row>
    <row r="250" spans="1:9" s="1" customFormat="1" ht="62.25" customHeight="1" hidden="1">
      <c r="A250" s="90" t="s">
        <v>414</v>
      </c>
      <c r="B250" s="284" t="s">
        <v>415</v>
      </c>
      <c r="C250" s="686">
        <f>C251+C252</f>
        <v>0</v>
      </c>
      <c r="D250" s="687">
        <f>D251+D252</f>
        <v>0</v>
      </c>
      <c r="E250" s="688">
        <f t="shared" si="55"/>
        <v>0</v>
      </c>
      <c r="F250" s="686">
        <f t="shared" si="54"/>
        <v>0</v>
      </c>
      <c r="G250" s="689"/>
      <c r="H250" s="690">
        <f t="shared" si="56"/>
        <v>0</v>
      </c>
      <c r="I250" s="688">
        <f t="shared" si="45"/>
        <v>0</v>
      </c>
    </row>
    <row r="251" spans="1:9" s="1" customFormat="1" ht="19.5" customHeight="1" hidden="1">
      <c r="A251" s="107" t="s">
        <v>348</v>
      </c>
      <c r="B251" s="663" t="s">
        <v>416</v>
      </c>
      <c r="C251" s="172"/>
      <c r="D251" s="132"/>
      <c r="E251" s="133">
        <f t="shared" si="55"/>
        <v>0</v>
      </c>
      <c r="F251" s="375">
        <f t="shared" si="54"/>
        <v>0</v>
      </c>
      <c r="G251" s="636"/>
      <c r="H251" s="175">
        <f t="shared" si="56"/>
        <v>0</v>
      </c>
      <c r="I251" s="133">
        <f t="shared" si="45"/>
        <v>0</v>
      </c>
    </row>
    <row r="252" spans="1:9" s="1" customFormat="1" ht="18" customHeight="1" hidden="1">
      <c r="A252" s="107"/>
      <c r="B252" s="671" t="s">
        <v>411</v>
      </c>
      <c r="C252" s="202"/>
      <c r="D252" s="203"/>
      <c r="E252" s="208">
        <f t="shared" si="55"/>
        <v>0</v>
      </c>
      <c r="F252" s="247">
        <f t="shared" si="54"/>
        <v>0</v>
      </c>
      <c r="G252" s="481"/>
      <c r="H252" s="207">
        <f t="shared" si="56"/>
        <v>0</v>
      </c>
      <c r="I252" s="208">
        <f t="shared" si="45"/>
        <v>0</v>
      </c>
    </row>
    <row r="253" spans="1:9" s="1" customFormat="1" ht="47.25" customHeight="1" hidden="1">
      <c r="A253" s="90" t="s">
        <v>417</v>
      </c>
      <c r="B253" s="691" t="s">
        <v>418</v>
      </c>
      <c r="C253" s="281"/>
      <c r="D253" s="96"/>
      <c r="E253" s="678">
        <f aca="true" t="shared" si="57" ref="E253:E261">IF(C253&gt;0,D253/C253*100,0)</f>
        <v>0</v>
      </c>
      <c r="F253" s="277">
        <f>D253-C253</f>
        <v>0</v>
      </c>
      <c r="G253" s="93"/>
      <c r="H253" s="97">
        <f aca="true" t="shared" si="58" ref="H253:H261">IF(G253&gt;0,D253/G253*100,0)</f>
        <v>0</v>
      </c>
      <c r="I253" s="98">
        <f t="shared" si="45"/>
        <v>0</v>
      </c>
    </row>
    <row r="254" spans="1:10" s="1" customFormat="1" ht="35.25" customHeight="1">
      <c r="A254" s="90" t="s">
        <v>419</v>
      </c>
      <c r="B254" s="692" t="s">
        <v>420</v>
      </c>
      <c r="C254" s="281">
        <v>159.6</v>
      </c>
      <c r="D254" s="96">
        <v>86</v>
      </c>
      <c r="E254" s="98">
        <f t="shared" si="57"/>
        <v>53.88471177944862</v>
      </c>
      <c r="F254" s="277">
        <f>D254-C254</f>
        <v>-73.6</v>
      </c>
      <c r="G254" s="93">
        <v>65.8</v>
      </c>
      <c r="H254" s="97">
        <f t="shared" si="58"/>
        <v>130.69908814589667</v>
      </c>
      <c r="I254" s="98">
        <f>D254-G254</f>
        <v>20.200000000000003</v>
      </c>
      <c r="J254" s="693"/>
    </row>
    <row r="255" spans="1:9" s="1" customFormat="1" ht="24.75" customHeight="1">
      <c r="A255" s="90" t="s">
        <v>421</v>
      </c>
      <c r="B255" s="654" t="s">
        <v>422</v>
      </c>
      <c r="C255" s="655">
        <f>C256+C259</f>
        <v>277700.89999999997</v>
      </c>
      <c r="D255" s="656">
        <f>D256+D259</f>
        <v>176389.5</v>
      </c>
      <c r="E255" s="657">
        <f t="shared" si="57"/>
        <v>63.51779918610275</v>
      </c>
      <c r="F255" s="655">
        <f t="shared" si="54"/>
        <v>-101311.39999999997</v>
      </c>
      <c r="G255" s="658">
        <f>G256+G259</f>
        <v>164249.9</v>
      </c>
      <c r="H255" s="659">
        <f t="shared" si="58"/>
        <v>107.39093296251627</v>
      </c>
      <c r="I255" s="657">
        <f t="shared" si="45"/>
        <v>12139.600000000006</v>
      </c>
    </row>
    <row r="256" spans="1:9" s="1" customFormat="1" ht="21" customHeight="1">
      <c r="A256" s="107" t="s">
        <v>348</v>
      </c>
      <c r="B256" s="694" t="s">
        <v>423</v>
      </c>
      <c r="C256" s="223">
        <f>C257+C258</f>
        <v>277450.89999999997</v>
      </c>
      <c r="D256" s="227">
        <f>D257+D258</f>
        <v>176389.5</v>
      </c>
      <c r="E256" s="695">
        <f t="shared" si="57"/>
        <v>63.5750325553098</v>
      </c>
      <c r="F256" s="223">
        <f t="shared" si="54"/>
        <v>-101061.39999999997</v>
      </c>
      <c r="G256" s="696">
        <f>G257+G258</f>
        <v>164199.9</v>
      </c>
      <c r="H256" s="697">
        <f t="shared" si="58"/>
        <v>107.42363424094657</v>
      </c>
      <c r="I256" s="695">
        <f t="shared" si="45"/>
        <v>12189.600000000006</v>
      </c>
    </row>
    <row r="257" spans="1:9" s="1" customFormat="1" ht="23.25" customHeight="1">
      <c r="A257" s="107"/>
      <c r="B257" s="666" t="s">
        <v>424</v>
      </c>
      <c r="C257" s="388">
        <v>271901.8</v>
      </c>
      <c r="D257" s="389">
        <v>172155.5</v>
      </c>
      <c r="E257" s="393">
        <f t="shared" si="57"/>
        <v>63.315321928725744</v>
      </c>
      <c r="F257" s="391">
        <f t="shared" si="54"/>
        <v>-99746.29999999999</v>
      </c>
      <c r="G257" s="505">
        <v>159297.6</v>
      </c>
      <c r="H257" s="392">
        <f t="shared" si="58"/>
        <v>108.07162192022982</v>
      </c>
      <c r="I257" s="393">
        <f t="shared" si="45"/>
        <v>12857.899999999994</v>
      </c>
    </row>
    <row r="258" spans="1:9" s="1" customFormat="1" ht="21.75" customHeight="1">
      <c r="A258" s="107"/>
      <c r="B258" s="666" t="s">
        <v>425</v>
      </c>
      <c r="C258" s="388">
        <v>5549.1</v>
      </c>
      <c r="D258" s="389">
        <v>4234</v>
      </c>
      <c r="E258" s="393">
        <f t="shared" si="57"/>
        <v>76.3006613685102</v>
      </c>
      <c r="F258" s="391">
        <f t="shared" si="54"/>
        <v>-1315.1000000000004</v>
      </c>
      <c r="G258" s="505">
        <v>4902.3</v>
      </c>
      <c r="H258" s="392">
        <f t="shared" si="58"/>
        <v>86.36762336046345</v>
      </c>
      <c r="I258" s="393">
        <f t="shared" si="45"/>
        <v>-668.3000000000002</v>
      </c>
    </row>
    <row r="259" spans="1:9" s="1" customFormat="1" ht="52.5" customHeight="1">
      <c r="A259" s="107"/>
      <c r="B259" s="698" t="s">
        <v>426</v>
      </c>
      <c r="C259" s="202">
        <v>250</v>
      </c>
      <c r="D259" s="203"/>
      <c r="E259" s="208">
        <f t="shared" si="57"/>
        <v>0</v>
      </c>
      <c r="F259" s="247">
        <f t="shared" si="54"/>
        <v>-250</v>
      </c>
      <c r="G259" s="481">
        <v>50</v>
      </c>
      <c r="H259" s="180">
        <f t="shared" si="58"/>
        <v>0</v>
      </c>
      <c r="I259" s="150">
        <f t="shared" si="45"/>
        <v>-50</v>
      </c>
    </row>
    <row r="260" spans="1:9" s="1" customFormat="1" ht="28.5" customHeight="1">
      <c r="A260" s="674" t="s">
        <v>427</v>
      </c>
      <c r="B260" s="675" t="s">
        <v>428</v>
      </c>
      <c r="C260" s="62">
        <f>C261+C262+C263+C264</f>
        <v>1619</v>
      </c>
      <c r="D260" s="699">
        <f>D261+D262+D263+D264</f>
        <v>450</v>
      </c>
      <c r="E260" s="700">
        <f t="shared" si="57"/>
        <v>27.794935145151328</v>
      </c>
      <c r="F260" s="62">
        <f t="shared" si="54"/>
        <v>-1169</v>
      </c>
      <c r="G260" s="701">
        <f>G261+G262+G263+G264</f>
        <v>917.7</v>
      </c>
      <c r="H260" s="702">
        <f t="shared" si="58"/>
        <v>49.03563255966002</v>
      </c>
      <c r="I260" s="700">
        <f aca="true" t="shared" si="59" ref="I260:I273">D260-G260</f>
        <v>-467.70000000000005</v>
      </c>
    </row>
    <row r="261" spans="1:9" s="1" customFormat="1" ht="33.75" customHeight="1" hidden="1">
      <c r="A261" s="372" t="s">
        <v>429</v>
      </c>
      <c r="B261" s="541" t="s">
        <v>430</v>
      </c>
      <c r="C261" s="425"/>
      <c r="D261" s="703"/>
      <c r="E261" s="146">
        <f t="shared" si="57"/>
        <v>0</v>
      </c>
      <c r="F261" s="427">
        <f>D261-C261</f>
        <v>0</v>
      </c>
      <c r="G261" s="704"/>
      <c r="H261" s="428">
        <f t="shared" si="58"/>
        <v>0</v>
      </c>
      <c r="I261" s="705">
        <f>D261-G261</f>
        <v>0</v>
      </c>
    </row>
    <row r="262" spans="1:9" s="1" customFormat="1" ht="0.75" customHeight="1" hidden="1">
      <c r="A262" s="386" t="s">
        <v>431</v>
      </c>
      <c r="B262" s="666" t="s">
        <v>432</v>
      </c>
      <c r="C262" s="388"/>
      <c r="D262" s="706"/>
      <c r="E262" s="393">
        <f aca="true" t="shared" si="60" ref="E262:E273">IF(C262&gt;0,D262/C262*100,0)</f>
        <v>0</v>
      </c>
      <c r="F262" s="391">
        <f t="shared" si="54"/>
        <v>0</v>
      </c>
      <c r="G262" s="707"/>
      <c r="H262" s="392">
        <f aca="true" t="shared" si="61" ref="H262:H273">IF(G262&gt;0,D262/G262*100,0)</f>
        <v>0</v>
      </c>
      <c r="I262" s="708">
        <f t="shared" si="59"/>
        <v>0</v>
      </c>
    </row>
    <row r="263" spans="1:9" s="1" customFormat="1" ht="45.75" customHeight="1">
      <c r="A263" s="200" t="s">
        <v>433</v>
      </c>
      <c r="B263" s="709" t="s">
        <v>434</v>
      </c>
      <c r="C263" s="202"/>
      <c r="D263" s="710"/>
      <c r="E263" s="208">
        <f t="shared" si="60"/>
        <v>0</v>
      </c>
      <c r="F263" s="247">
        <f>D263-C263</f>
        <v>0</v>
      </c>
      <c r="G263" s="711"/>
      <c r="H263" s="207">
        <f t="shared" si="61"/>
        <v>0</v>
      </c>
      <c r="I263" s="712">
        <f>D263-G263</f>
        <v>0</v>
      </c>
    </row>
    <row r="264" spans="1:9" s="1" customFormat="1" ht="24.75" customHeight="1">
      <c r="A264" s="107" t="s">
        <v>435</v>
      </c>
      <c r="B264" s="713" t="s">
        <v>436</v>
      </c>
      <c r="C264" s="686">
        <f>C265</f>
        <v>1619</v>
      </c>
      <c r="D264" s="687">
        <f>D265</f>
        <v>450</v>
      </c>
      <c r="E264" s="688">
        <f t="shared" si="60"/>
        <v>27.794935145151328</v>
      </c>
      <c r="F264" s="686">
        <f t="shared" si="54"/>
        <v>-1169</v>
      </c>
      <c r="G264" s="689">
        <f>G265</f>
        <v>917.7</v>
      </c>
      <c r="H264" s="690">
        <f t="shared" si="61"/>
        <v>49.03563255966002</v>
      </c>
      <c r="I264" s="688">
        <f t="shared" si="59"/>
        <v>-467.70000000000005</v>
      </c>
    </row>
    <row r="265" spans="1:9" s="1" customFormat="1" ht="27.75" customHeight="1">
      <c r="A265" s="90" t="s">
        <v>437</v>
      </c>
      <c r="B265" s="692" t="s">
        <v>438</v>
      </c>
      <c r="C265" s="122">
        <f>C266+C267+C270+C271+C272</f>
        <v>1619</v>
      </c>
      <c r="D265" s="123">
        <f>D266+D267+D270+D271+D272</f>
        <v>450</v>
      </c>
      <c r="E265" s="124">
        <f t="shared" si="60"/>
        <v>27.794935145151328</v>
      </c>
      <c r="F265" s="122">
        <f t="shared" si="54"/>
        <v>-1169</v>
      </c>
      <c r="G265" s="285">
        <f>G266+G267+G270+G271+G272</f>
        <v>917.7</v>
      </c>
      <c r="H265" s="169">
        <f t="shared" si="61"/>
        <v>49.03563255966002</v>
      </c>
      <c r="I265" s="124">
        <f t="shared" si="59"/>
        <v>-467.70000000000005</v>
      </c>
    </row>
    <row r="266" spans="1:9" s="1" customFormat="1" ht="20.25" customHeight="1">
      <c r="A266" s="714" t="s">
        <v>348</v>
      </c>
      <c r="B266" s="694" t="s">
        <v>439</v>
      </c>
      <c r="C266" s="715">
        <v>1619</v>
      </c>
      <c r="D266" s="139">
        <v>450</v>
      </c>
      <c r="E266" s="137">
        <f t="shared" si="60"/>
        <v>27.794935145151328</v>
      </c>
      <c r="F266" s="461">
        <f t="shared" si="54"/>
        <v>-1169</v>
      </c>
      <c r="G266" s="462">
        <v>819</v>
      </c>
      <c r="H266" s="190">
        <f t="shared" si="61"/>
        <v>54.94505494505495</v>
      </c>
      <c r="I266" s="137">
        <f t="shared" si="59"/>
        <v>-369</v>
      </c>
    </row>
    <row r="267" spans="1:9" s="1" customFormat="1" ht="24" hidden="1">
      <c r="A267" s="714"/>
      <c r="B267" s="716" t="s">
        <v>440</v>
      </c>
      <c r="C267" s="717">
        <f>C268+C269</f>
        <v>0</v>
      </c>
      <c r="D267" s="718">
        <f>D268+D269</f>
        <v>0</v>
      </c>
      <c r="E267" s="719">
        <f t="shared" si="60"/>
        <v>0</v>
      </c>
      <c r="F267" s="720">
        <f t="shared" si="54"/>
        <v>0</v>
      </c>
      <c r="G267" s="721">
        <f>G268+G269</f>
        <v>0</v>
      </c>
      <c r="H267" s="722">
        <f t="shared" si="61"/>
        <v>0</v>
      </c>
      <c r="I267" s="719">
        <f t="shared" si="59"/>
        <v>0</v>
      </c>
    </row>
    <row r="268" spans="1:9" s="1" customFormat="1" ht="18.75" customHeight="1" hidden="1">
      <c r="A268" s="714"/>
      <c r="B268" s="543"/>
      <c r="C268" s="723"/>
      <c r="D268" s="152"/>
      <c r="E268" s="150">
        <f t="shared" si="60"/>
        <v>0</v>
      </c>
      <c r="F268" s="396">
        <f t="shared" si="54"/>
        <v>0</v>
      </c>
      <c r="G268" s="473"/>
      <c r="H268" s="180">
        <f t="shared" si="61"/>
        <v>0</v>
      </c>
      <c r="I268" s="724">
        <f t="shared" si="59"/>
        <v>0</v>
      </c>
    </row>
    <row r="269" spans="1:9" s="1" customFormat="1" ht="16.5" customHeight="1" hidden="1">
      <c r="A269" s="714"/>
      <c r="B269" s="725"/>
      <c r="C269" s="726"/>
      <c r="D269" s="152"/>
      <c r="E269" s="150">
        <f t="shared" si="60"/>
        <v>0</v>
      </c>
      <c r="F269" s="396">
        <f>D269-C269</f>
        <v>0</v>
      </c>
      <c r="G269" s="473"/>
      <c r="H269" s="180">
        <f t="shared" si="61"/>
        <v>0</v>
      </c>
      <c r="I269" s="724">
        <f t="shared" si="59"/>
        <v>0</v>
      </c>
    </row>
    <row r="270" spans="1:9" s="1" customFormat="1" ht="36" customHeight="1">
      <c r="A270" s="727"/>
      <c r="B270" s="728" t="s">
        <v>441</v>
      </c>
      <c r="C270" s="729"/>
      <c r="D270" s="282"/>
      <c r="E270" s="98">
        <f t="shared" si="60"/>
        <v>0</v>
      </c>
      <c r="F270" s="277">
        <f>D270-C270</f>
        <v>0</v>
      </c>
      <c r="G270" s="93"/>
      <c r="H270" s="97">
        <f t="shared" si="61"/>
        <v>0</v>
      </c>
      <c r="I270" s="98">
        <f>D270-G270</f>
        <v>0</v>
      </c>
    </row>
    <row r="271" spans="1:9" s="1" customFormat="1" ht="36.75" customHeight="1">
      <c r="A271" s="727"/>
      <c r="B271" s="634" t="s">
        <v>442</v>
      </c>
      <c r="C271" s="729"/>
      <c r="D271" s="282"/>
      <c r="E271" s="98">
        <f t="shared" si="60"/>
        <v>0</v>
      </c>
      <c r="F271" s="277">
        <f>D271-C271</f>
        <v>0</v>
      </c>
      <c r="G271" s="93">
        <v>98.7</v>
      </c>
      <c r="H271" s="97">
        <f t="shared" si="61"/>
        <v>0</v>
      </c>
      <c r="I271" s="98">
        <f>D271-G271</f>
        <v>-98.7</v>
      </c>
    </row>
    <row r="272" spans="1:9" s="1" customFormat="1" ht="38.25" customHeight="1">
      <c r="A272" s="727"/>
      <c r="B272" s="730" t="s">
        <v>443</v>
      </c>
      <c r="C272" s="731"/>
      <c r="D272" s="305"/>
      <c r="E272" s="310">
        <f t="shared" si="60"/>
        <v>0</v>
      </c>
      <c r="F272" s="732">
        <f>D272-C272</f>
        <v>0</v>
      </c>
      <c r="G272" s="733"/>
      <c r="H272" s="309">
        <f t="shared" si="61"/>
        <v>0</v>
      </c>
      <c r="I272" s="310">
        <f>D272-G272</f>
        <v>0</v>
      </c>
    </row>
    <row r="273" spans="1:9" s="1" customFormat="1" ht="24.75" customHeight="1">
      <c r="A273" s="602" t="s">
        <v>444</v>
      </c>
      <c r="B273" s="734" t="s">
        <v>445</v>
      </c>
      <c r="C273" s="604">
        <f>C275</f>
        <v>976.5999999999999</v>
      </c>
      <c r="D273" s="608">
        <f>D275</f>
        <v>968.7</v>
      </c>
      <c r="E273" s="735">
        <f t="shared" si="60"/>
        <v>99.19107106287119</v>
      </c>
      <c r="F273" s="607">
        <f>D273-C273</f>
        <v>-7.899999999999864</v>
      </c>
      <c r="G273" s="608">
        <f>G275</f>
        <v>225</v>
      </c>
      <c r="H273" s="609">
        <f t="shared" si="61"/>
        <v>430.53333333333336</v>
      </c>
      <c r="I273" s="606">
        <f t="shared" si="59"/>
        <v>743.7</v>
      </c>
    </row>
    <row r="274" spans="1:9" s="1" customFormat="1" ht="12.75">
      <c r="A274" s="736"/>
      <c r="B274" s="737" t="s">
        <v>27</v>
      </c>
      <c r="C274" s="738">
        <f>C273/C285*100</f>
        <v>0.10655013868101706</v>
      </c>
      <c r="D274" s="468">
        <f>D273/D285*100</f>
        <v>0.22640244711900726</v>
      </c>
      <c r="E274" s="470"/>
      <c r="F274" s="467"/>
      <c r="G274" s="468">
        <f>G273/G285*100</f>
        <v>0.060504104060605225</v>
      </c>
      <c r="H274" s="469"/>
      <c r="I274" s="739"/>
    </row>
    <row r="275" spans="1:9" s="1" customFormat="1" ht="24">
      <c r="A275" s="99" t="s">
        <v>446</v>
      </c>
      <c r="B275" s="740" t="s">
        <v>447</v>
      </c>
      <c r="C275" s="122">
        <f>C276+C277</f>
        <v>976.5999999999999</v>
      </c>
      <c r="D275" s="243">
        <f>D276+D277</f>
        <v>968.7</v>
      </c>
      <c r="E275" s="741">
        <f aca="true" t="shared" si="62" ref="E275:E285">IF(C275&gt;0,D275/C275*100,0)</f>
        <v>99.19107106287119</v>
      </c>
      <c r="F275" s="242">
        <f aca="true" t="shared" si="63" ref="F275:F285">D275-C275</f>
        <v>-7.899999999999864</v>
      </c>
      <c r="G275" s="243">
        <f>G276+G277</f>
        <v>225</v>
      </c>
      <c r="H275" s="244">
        <f>IF(G275&gt;0,D275/G275*100,0)</f>
        <v>430.53333333333336</v>
      </c>
      <c r="I275" s="245">
        <f aca="true" t="shared" si="64" ref="I275:I285">D275-G275</f>
        <v>743.7</v>
      </c>
    </row>
    <row r="276" spans="1:9" s="1" customFormat="1" ht="56.25" customHeight="1">
      <c r="A276" s="90" t="s">
        <v>448</v>
      </c>
      <c r="B276" s="742" t="s">
        <v>449</v>
      </c>
      <c r="C276" s="281"/>
      <c r="D276" s="93"/>
      <c r="E276" s="678">
        <f t="shared" si="62"/>
        <v>0</v>
      </c>
      <c r="F276" s="277">
        <f t="shared" si="63"/>
        <v>0</v>
      </c>
      <c r="G276" s="93"/>
      <c r="H276" s="97">
        <f>IF(G276&gt;0,D276/G276*100,0)</f>
        <v>0</v>
      </c>
      <c r="I276" s="98">
        <f t="shared" si="64"/>
        <v>0</v>
      </c>
    </row>
    <row r="277" spans="1:9" s="1" customFormat="1" ht="27.75" customHeight="1">
      <c r="A277" s="99" t="s">
        <v>450</v>
      </c>
      <c r="B277" s="743" t="s">
        <v>447</v>
      </c>
      <c r="C277" s="744">
        <f>C278+C282</f>
        <v>976.5999999999999</v>
      </c>
      <c r="D277" s="745">
        <f>D278+D282</f>
        <v>968.7</v>
      </c>
      <c r="E277" s="746">
        <f t="shared" si="62"/>
        <v>99.19107106287119</v>
      </c>
      <c r="F277" s="747">
        <f t="shared" si="63"/>
        <v>-7.899999999999864</v>
      </c>
      <c r="G277" s="745">
        <f>G278+G282</f>
        <v>225</v>
      </c>
      <c r="H277" s="748">
        <f>IF(G277&gt;0,D277/G277*100,0)</f>
        <v>430.53333333333336</v>
      </c>
      <c r="I277" s="749">
        <f t="shared" si="64"/>
        <v>743.7</v>
      </c>
    </row>
    <row r="278" spans="1:9" s="1" customFormat="1" ht="27.75" customHeight="1">
      <c r="A278" s="750" t="s">
        <v>348</v>
      </c>
      <c r="B278" s="634" t="s">
        <v>451</v>
      </c>
      <c r="C278" s="751">
        <f>C279+C280+C281</f>
        <v>976.5999999999999</v>
      </c>
      <c r="D278" s="752">
        <f>D279+D280+D281</f>
        <v>968.7</v>
      </c>
      <c r="E278" s="753">
        <f t="shared" si="62"/>
        <v>99.19107106287119</v>
      </c>
      <c r="F278" s="277">
        <f>D278-C278</f>
        <v>-7.899999999999864</v>
      </c>
      <c r="G278" s="752">
        <f>G279+G280+G281</f>
        <v>225</v>
      </c>
      <c r="H278" s="754">
        <f>IF(G278&gt;0,D278/G278*100,0)</f>
        <v>430.53333333333336</v>
      </c>
      <c r="I278" s="755">
        <f>D278-G278</f>
        <v>743.7</v>
      </c>
    </row>
    <row r="279" spans="1:9" s="1" customFormat="1" ht="22.5" customHeight="1">
      <c r="A279" s="750"/>
      <c r="B279" s="663" t="s">
        <v>452</v>
      </c>
      <c r="C279" s="172">
        <v>368.7</v>
      </c>
      <c r="D279" s="636">
        <v>368.7</v>
      </c>
      <c r="E279" s="665">
        <f t="shared" si="62"/>
        <v>100</v>
      </c>
      <c r="F279" s="375">
        <f>D279-C279</f>
        <v>0</v>
      </c>
      <c r="G279" s="636"/>
      <c r="H279" s="97">
        <f>IF(G281&gt;0,(D279+D280+D281)/G281*100,0)</f>
        <v>430.53333333333336</v>
      </c>
      <c r="I279" s="98">
        <f>(D279+D280+D281)-G279</f>
        <v>968.7</v>
      </c>
    </row>
    <row r="280" spans="1:9" s="1" customFormat="1" ht="24" customHeight="1">
      <c r="A280" s="750"/>
      <c r="B280" s="666" t="s">
        <v>453</v>
      </c>
      <c r="C280" s="388">
        <v>607.9</v>
      </c>
      <c r="D280" s="505">
        <v>600</v>
      </c>
      <c r="E280" s="667">
        <f t="shared" si="62"/>
        <v>98.7004441519987</v>
      </c>
      <c r="F280" s="391">
        <f>D280-C280</f>
        <v>-7.899999999999977</v>
      </c>
      <c r="G280" s="505"/>
      <c r="H280" s="97">
        <f aca="true" t="shared" si="65" ref="H280:H285">IF(G280&gt;0,D280/G280*100,0)</f>
        <v>0</v>
      </c>
      <c r="I280" s="98"/>
    </row>
    <row r="281" spans="1:9" s="1" customFormat="1" ht="24" customHeight="1">
      <c r="A281" s="750"/>
      <c r="B281" s="671" t="s">
        <v>454</v>
      </c>
      <c r="C281" s="202">
        <v>0</v>
      </c>
      <c r="D281" s="481"/>
      <c r="E281" s="672">
        <f t="shared" si="62"/>
        <v>0</v>
      </c>
      <c r="F281" s="247">
        <f>D281-C281</f>
        <v>0</v>
      </c>
      <c r="G281" s="481">
        <v>225</v>
      </c>
      <c r="H281" s="97">
        <f t="shared" si="65"/>
        <v>0</v>
      </c>
      <c r="I281" s="98"/>
    </row>
    <row r="282" spans="1:9" s="1" customFormat="1" ht="27.75" customHeight="1">
      <c r="A282" s="750"/>
      <c r="B282" s="756" t="s">
        <v>455</v>
      </c>
      <c r="C282" s="304"/>
      <c r="D282" s="93"/>
      <c r="E282" s="678">
        <f t="shared" si="62"/>
        <v>0</v>
      </c>
      <c r="F282" s="277">
        <f>D282-C282</f>
        <v>0</v>
      </c>
      <c r="G282" s="93"/>
      <c r="H282" s="97">
        <f t="shared" si="65"/>
        <v>0</v>
      </c>
      <c r="I282" s="98">
        <f>D282-G282</f>
        <v>0</v>
      </c>
    </row>
    <row r="283" spans="1:9" s="1" customFormat="1" ht="41.25" customHeight="1">
      <c r="A283" s="757" t="s">
        <v>456</v>
      </c>
      <c r="B283" s="758" t="s">
        <v>457</v>
      </c>
      <c r="C283" s="759">
        <f>C284</f>
        <v>0</v>
      </c>
      <c r="D283" s="760">
        <f>D284</f>
        <v>-27</v>
      </c>
      <c r="E283" s="761">
        <f t="shared" si="62"/>
        <v>0</v>
      </c>
      <c r="F283" s="762">
        <f t="shared" si="63"/>
        <v>-27</v>
      </c>
      <c r="G283" s="760">
        <f>G284</f>
        <v>-3.2</v>
      </c>
      <c r="H283" s="763">
        <f t="shared" si="65"/>
        <v>0</v>
      </c>
      <c r="I283" s="764">
        <f t="shared" si="64"/>
        <v>-23.8</v>
      </c>
    </row>
    <row r="284" spans="1:9" s="1" customFormat="1" ht="36" customHeight="1">
      <c r="A284" s="182" t="s">
        <v>458</v>
      </c>
      <c r="B284" s="765" t="s">
        <v>459</v>
      </c>
      <c r="C284" s="357"/>
      <c r="D284" s="766">
        <v>-27</v>
      </c>
      <c r="E284" s="105">
        <f t="shared" si="62"/>
        <v>0</v>
      </c>
      <c r="F284" s="346">
        <f t="shared" si="63"/>
        <v>-27</v>
      </c>
      <c r="G284" s="766">
        <v>-3.2</v>
      </c>
      <c r="H284" s="104">
        <f t="shared" si="65"/>
        <v>0</v>
      </c>
      <c r="I284" s="767">
        <f t="shared" si="64"/>
        <v>-23.8</v>
      </c>
    </row>
    <row r="285" spans="1:9" s="1" customFormat="1" ht="33.75" customHeight="1">
      <c r="A285" s="768" t="s">
        <v>460</v>
      </c>
      <c r="B285" s="769" t="s">
        <v>461</v>
      </c>
      <c r="C285" s="770">
        <f>C13+C189</f>
        <v>916563.7999999999</v>
      </c>
      <c r="D285" s="771">
        <f>D13+D189</f>
        <v>427866.4</v>
      </c>
      <c r="E285" s="772">
        <f t="shared" si="62"/>
        <v>46.68157306670851</v>
      </c>
      <c r="F285" s="773">
        <f t="shared" si="63"/>
        <v>-488697.3999999999</v>
      </c>
      <c r="G285" s="771">
        <f>G13+G189</f>
        <v>371875.6</v>
      </c>
      <c r="H285" s="774">
        <f t="shared" si="65"/>
        <v>115.0563252872735</v>
      </c>
      <c r="I285" s="772">
        <f t="shared" si="64"/>
        <v>55990.80000000005</v>
      </c>
    </row>
    <row r="286" spans="1:9" s="1" customFormat="1" ht="27" customHeight="1">
      <c r="A286" s="775"/>
      <c r="B286" s="776" t="s">
        <v>462</v>
      </c>
      <c r="C286" s="777"/>
      <c r="D286" s="778"/>
      <c r="E286" s="779"/>
      <c r="F286" s="780"/>
      <c r="G286" s="778"/>
      <c r="H286" s="779"/>
      <c r="I286" s="778"/>
    </row>
    <row r="287" spans="1:9" s="1" customFormat="1" ht="21" customHeight="1">
      <c r="A287" s="781" t="s">
        <v>463</v>
      </c>
      <c r="B287" s="782" t="s">
        <v>464</v>
      </c>
      <c r="C287" s="783">
        <f>C285-C289</f>
        <v>336133.5</v>
      </c>
      <c r="D287" s="784">
        <f>D285-D289</f>
        <v>179657</v>
      </c>
      <c r="E287" s="785">
        <f>IF(C287&gt;0,D287/C287*100,0)</f>
        <v>53.44810915900974</v>
      </c>
      <c r="F287" s="786">
        <f>D287-C287</f>
        <v>-156476.5</v>
      </c>
      <c r="G287" s="787">
        <f>G285-G289</f>
        <v>172732.09999999998</v>
      </c>
      <c r="H287" s="785">
        <f>IF(G287&gt;0,D287/G287*100,0)</f>
        <v>104.0090405894446</v>
      </c>
      <c r="I287" s="788">
        <f>D287-G287</f>
        <v>6924.900000000023</v>
      </c>
    </row>
    <row r="288" spans="1:9" s="1" customFormat="1" ht="14.25" customHeight="1">
      <c r="A288" s="781"/>
      <c r="B288" s="789" t="s">
        <v>465</v>
      </c>
      <c r="C288" s="790">
        <f>C287/C285*100</f>
        <v>36.67322449348316</v>
      </c>
      <c r="D288" s="791">
        <f>D287/D285*100</f>
        <v>41.98904143910342</v>
      </c>
      <c r="E288" s="792"/>
      <c r="F288" s="793"/>
      <c r="G288" s="794">
        <f>G287/G285*100</f>
        <v>46.44889312447496</v>
      </c>
      <c r="H288" s="792"/>
      <c r="I288" s="795"/>
    </row>
    <row r="289" spans="1:9" s="1" customFormat="1" ht="22.5" customHeight="1">
      <c r="A289" s="781"/>
      <c r="B289" s="796" t="s">
        <v>466</v>
      </c>
      <c r="C289" s="797">
        <f>C189-(C193+C275)</f>
        <v>580430.2999999999</v>
      </c>
      <c r="D289" s="798">
        <f>D189-(D193+D275)</f>
        <v>248209.40000000002</v>
      </c>
      <c r="E289" s="104">
        <f>IF(C289&gt;0,D289/C289*100,0)</f>
        <v>42.76299841686419</v>
      </c>
      <c r="F289" s="799">
        <f>D289-C289</f>
        <v>-332220.8999999999</v>
      </c>
      <c r="G289" s="800">
        <f>G189-(G193+G275)</f>
        <v>199143.5</v>
      </c>
      <c r="H289" s="104">
        <f>IF(G289&gt;0,D289/G289*100,0)</f>
        <v>124.63846422303516</v>
      </c>
      <c r="I289" s="801">
        <f>D289-G289</f>
        <v>49065.90000000002</v>
      </c>
    </row>
    <row r="290" spans="1:9" s="1" customFormat="1" ht="14.25" customHeight="1">
      <c r="A290" s="781"/>
      <c r="B290" s="789" t="s">
        <v>465</v>
      </c>
      <c r="C290" s="790">
        <f>C289/C285*100</f>
        <v>63.32677550651684</v>
      </c>
      <c r="D290" s="791">
        <f>D289/D285*100</f>
        <v>58.01095856089658</v>
      </c>
      <c r="E290" s="792"/>
      <c r="F290" s="793"/>
      <c r="G290" s="794">
        <f>G289/G285*100</f>
        <v>53.55110687552504</v>
      </c>
      <c r="H290" s="792"/>
      <c r="I290" s="795"/>
    </row>
  </sheetData>
  <sheetProtection selectLockedCells="1" selectUnlockedCells="1"/>
  <mergeCells count="38">
    <mergeCell ref="B2:I2"/>
    <mergeCell ref="B3:I3"/>
    <mergeCell ref="B4:I4"/>
    <mergeCell ref="A5:H5"/>
    <mergeCell ref="A6:H6"/>
    <mergeCell ref="A7:H7"/>
    <mergeCell ref="G8:H8"/>
    <mergeCell ref="A9:A12"/>
    <mergeCell ref="B9:B12"/>
    <mergeCell ref="C9:C12"/>
    <mergeCell ref="D9:E9"/>
    <mergeCell ref="F9:F12"/>
    <mergeCell ref="G9:I9"/>
    <mergeCell ref="I10:I12"/>
    <mergeCell ref="A18:A20"/>
    <mergeCell ref="A78:B78"/>
    <mergeCell ref="A185:B185"/>
    <mergeCell ref="A198:A199"/>
    <mergeCell ref="A201:A205"/>
    <mergeCell ref="A215:A220"/>
    <mergeCell ref="H216:H217"/>
    <mergeCell ref="I216:I217"/>
    <mergeCell ref="H219:H220"/>
    <mergeCell ref="I219:I220"/>
    <mergeCell ref="A224:A226"/>
    <mergeCell ref="H228:H230"/>
    <mergeCell ref="I228:I230"/>
    <mergeCell ref="A238:A243"/>
    <mergeCell ref="A247:A248"/>
    <mergeCell ref="A251:A252"/>
    <mergeCell ref="A256:A259"/>
    <mergeCell ref="A266:A269"/>
    <mergeCell ref="H268:H269"/>
    <mergeCell ref="I268:I269"/>
    <mergeCell ref="A278:A282"/>
    <mergeCell ref="H279:H281"/>
    <mergeCell ref="I279:I281"/>
    <mergeCell ref="A287:A290"/>
  </mergeCells>
  <printOptions/>
  <pageMargins left="0.5902777777777778" right="0" top="0.19652777777777777" bottom="0.275" header="0.5118055555555555" footer="0.19652777777777777"/>
  <pageSetup horizontalDpi="300" verticalDpi="300" orientation="portrait" paperSize="9" scale="87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2"/>
  <sheetViews>
    <sheetView zoomScale="110" zoomScaleNormal="110" workbookViewId="0" topLeftCell="A1">
      <pane ySplit="1620" topLeftCell="A335" activePane="bottomLeft" state="split"/>
      <selection pane="topLeft" activeCell="A1" sqref="A1"/>
      <selection pane="bottomLeft" activeCell="K407" sqref="K407"/>
    </sheetView>
  </sheetViews>
  <sheetFormatPr defaultColWidth="9.00390625" defaultRowHeight="12.75"/>
  <cols>
    <col min="1" max="1" width="3.75390625" style="1" customWidth="1"/>
    <col min="2" max="2" width="46.875" style="1" customWidth="1"/>
    <col min="3" max="3" width="8.625" style="1" customWidth="1"/>
    <col min="4" max="4" width="7.25390625" style="1" customWidth="1"/>
    <col min="5" max="5" width="6.875" style="1" customWidth="1"/>
    <col min="6" max="6" width="5.875" style="1" customWidth="1"/>
    <col min="7" max="7" width="7.125" style="2" customWidth="1"/>
    <col min="8" max="8" width="7.125" style="1" customWidth="1"/>
    <col min="9" max="9" width="5.625" style="1" customWidth="1"/>
    <col min="10" max="10" width="6.75390625" style="0" customWidth="1"/>
  </cols>
  <sheetData>
    <row r="1" spans="1:9" s="1" customFormat="1" ht="17.25" customHeight="1">
      <c r="A1" s="802"/>
      <c r="B1" s="803"/>
      <c r="C1" s="803"/>
      <c r="D1" s="804" t="s">
        <v>467</v>
      </c>
      <c r="E1" s="805"/>
      <c r="F1" s="805"/>
      <c r="G1" s="805"/>
      <c r="H1" s="805"/>
      <c r="I1" s="805"/>
    </row>
    <row r="2" spans="1:10" ht="10.5" customHeight="1">
      <c r="A2" s="806" t="s">
        <v>468</v>
      </c>
      <c r="B2" s="807" t="s">
        <v>469</v>
      </c>
      <c r="C2" s="808" t="s">
        <v>470</v>
      </c>
      <c r="D2" s="12" t="s">
        <v>9</v>
      </c>
      <c r="E2" s="13" t="s">
        <v>10</v>
      </c>
      <c r="F2" s="13"/>
      <c r="G2" s="14" t="s">
        <v>11</v>
      </c>
      <c r="H2" s="15" t="s">
        <v>12</v>
      </c>
      <c r="I2" s="15"/>
      <c r="J2" s="15"/>
    </row>
    <row r="3" spans="1:10" ht="9.75" customHeight="1">
      <c r="A3" s="806"/>
      <c r="B3" s="807"/>
      <c r="C3" s="808"/>
      <c r="D3" s="12"/>
      <c r="E3" s="17" t="s">
        <v>13</v>
      </c>
      <c r="F3" s="18" t="s">
        <v>14</v>
      </c>
      <c r="G3" s="14"/>
      <c r="H3" s="19" t="s">
        <v>10</v>
      </c>
      <c r="I3" s="20" t="s">
        <v>15</v>
      </c>
      <c r="J3" s="21" t="s">
        <v>16</v>
      </c>
    </row>
    <row r="4" spans="1:10" ht="11.25" customHeight="1">
      <c r="A4" s="806"/>
      <c r="B4" s="807"/>
      <c r="C4" s="808"/>
      <c r="D4" s="12"/>
      <c r="E4" s="22" t="s">
        <v>17</v>
      </c>
      <c r="F4" s="23" t="s">
        <v>18</v>
      </c>
      <c r="G4" s="14"/>
      <c r="H4" s="22" t="s">
        <v>19</v>
      </c>
      <c r="I4" s="24" t="s">
        <v>20</v>
      </c>
      <c r="J4" s="21"/>
    </row>
    <row r="5" spans="1:10" ht="11.25" customHeight="1">
      <c r="A5" s="806"/>
      <c r="B5" s="807"/>
      <c r="C5" s="808"/>
      <c r="D5" s="12"/>
      <c r="E5" s="25" t="s">
        <v>21</v>
      </c>
      <c r="F5" s="26" t="s">
        <v>22</v>
      </c>
      <c r="G5" s="14"/>
      <c r="H5" s="27" t="s">
        <v>23</v>
      </c>
      <c r="I5" s="28" t="s">
        <v>24</v>
      </c>
      <c r="J5" s="21"/>
    </row>
    <row r="6" spans="1:10" ht="23.25" customHeight="1">
      <c r="A6" s="809" t="s">
        <v>471</v>
      </c>
      <c r="B6" s="810" t="s">
        <v>472</v>
      </c>
      <c r="C6" s="811" t="s">
        <v>473</v>
      </c>
      <c r="D6" s="812">
        <f>D8+D9</f>
        <v>52631.7</v>
      </c>
      <c r="E6" s="813">
        <f>E8+E9</f>
        <v>22758.099999999995</v>
      </c>
      <c r="F6" s="814">
        <f>IF(D6&gt;0,E6/D6,0)</f>
        <v>0.43240290547331733</v>
      </c>
      <c r="G6" s="815">
        <f>D6-E6</f>
        <v>29873.600000000002</v>
      </c>
      <c r="H6" s="816">
        <f>H8+H9</f>
        <v>25134.000000000004</v>
      </c>
      <c r="I6" s="817">
        <f>IF(H6&gt;0,E6/H6,0)</f>
        <v>0.9054706771703664</v>
      </c>
      <c r="J6" s="818">
        <f>E6-H6</f>
        <v>-2375.9000000000087</v>
      </c>
    </row>
    <row r="7" spans="1:10" ht="13.5" customHeight="1">
      <c r="A7" s="819"/>
      <c r="B7" s="820" t="s">
        <v>474</v>
      </c>
      <c r="C7" s="821"/>
      <c r="D7" s="822">
        <f>D6/D516*100</f>
        <v>5.724369888285401</v>
      </c>
      <c r="E7" s="823">
        <f>E6/E516*100</f>
        <v>5.429923091936081</v>
      </c>
      <c r="F7" s="824"/>
      <c r="G7" s="822"/>
      <c r="H7" s="825">
        <f>H6/H516*100</f>
        <v>6.47707382843666</v>
      </c>
      <c r="I7" s="826"/>
      <c r="J7" s="827"/>
    </row>
    <row r="8" spans="1:10" ht="16.5" customHeight="1">
      <c r="A8" s="828" t="s">
        <v>475</v>
      </c>
      <c r="B8" s="828"/>
      <c r="C8" s="829"/>
      <c r="D8" s="830">
        <f>D10+D11+D15+D17+D20+D23+D25+D30+D31+D32</f>
        <v>51211</v>
      </c>
      <c r="E8" s="831">
        <f>E10+E11+E15+E17+E20+E23+E25+E30+E31+E32</f>
        <v>22114.399999999994</v>
      </c>
      <c r="F8" s="832">
        <f>IF(D8&gt;0,E8/D8,0)</f>
        <v>0.431829099216965</v>
      </c>
      <c r="G8" s="833">
        <f>D8-E8</f>
        <v>29096.600000000006</v>
      </c>
      <c r="H8" s="834">
        <f>H10+H11+H15+H17+H20+H23+H25+H30+H31+H32</f>
        <v>24352.800000000003</v>
      </c>
      <c r="I8" s="835">
        <f>IF(H8&gt;0,E8/H8,0)</f>
        <v>0.9080844913110604</v>
      </c>
      <c r="J8" s="836">
        <f aca="true" t="shared" si="0" ref="J8:J34">E8-H8</f>
        <v>-2238.4000000000087</v>
      </c>
    </row>
    <row r="9" spans="1:10" ht="16.5" customHeight="1">
      <c r="A9" s="837" t="s">
        <v>476</v>
      </c>
      <c r="B9" s="837"/>
      <c r="C9" s="838"/>
      <c r="D9" s="839">
        <f>D16+D29+D33+D34+D35</f>
        <v>1420.6999999999998</v>
      </c>
      <c r="E9" s="840">
        <f>E16+E29+E33+E34+E35</f>
        <v>643.7</v>
      </c>
      <c r="F9" s="841">
        <f>IF(D9&gt;0,E9/D9,0)</f>
        <v>0.4530865066516507</v>
      </c>
      <c r="G9" s="151">
        <f>D9-E9</f>
        <v>776.9999999999998</v>
      </c>
      <c r="H9" s="842">
        <f>H16+H29+H33+H34+H35</f>
        <v>781.1999999999999</v>
      </c>
      <c r="I9" s="843">
        <f>IF(H9&gt;0,E9/H9,0)</f>
        <v>0.823988735279058</v>
      </c>
      <c r="J9" s="844">
        <f t="shared" si="0"/>
        <v>-137.4999999999999</v>
      </c>
    </row>
    <row r="10" spans="1:10" ht="23.25" customHeight="1">
      <c r="A10" s="845" t="s">
        <v>477</v>
      </c>
      <c r="B10" s="846" t="s">
        <v>478</v>
      </c>
      <c r="C10" s="847" t="s">
        <v>479</v>
      </c>
      <c r="D10" s="848">
        <v>1366.4</v>
      </c>
      <c r="E10" s="849">
        <v>565.5</v>
      </c>
      <c r="F10" s="850">
        <f aca="true" t="shared" si="1" ref="F10:F30">IF(D10&gt;0,E10/D10,0)</f>
        <v>0.41386124121779855</v>
      </c>
      <c r="G10" s="851">
        <f aca="true" t="shared" si="2" ref="G10:G30">D10-E10</f>
        <v>800.9000000000001</v>
      </c>
      <c r="H10" s="849">
        <v>614.8</v>
      </c>
      <c r="I10" s="852">
        <f aca="true" t="shared" si="3" ref="I10:I30">IF(H10&gt;0,E10/H10,0)</f>
        <v>0.919811320754717</v>
      </c>
      <c r="J10" s="853">
        <f t="shared" si="0"/>
        <v>-49.299999999999955</v>
      </c>
    </row>
    <row r="11" spans="1:10" ht="21.75" customHeight="1">
      <c r="A11" s="845" t="s">
        <v>480</v>
      </c>
      <c r="B11" s="854" t="s">
        <v>481</v>
      </c>
      <c r="C11" s="855" t="s">
        <v>473</v>
      </c>
      <c r="D11" s="856">
        <f>D12+D13+D14</f>
        <v>5660.700000000001</v>
      </c>
      <c r="E11" s="857">
        <f>E12+E13+E14</f>
        <v>2317</v>
      </c>
      <c r="F11" s="858">
        <f t="shared" si="1"/>
        <v>0.4093133358065256</v>
      </c>
      <c r="G11" s="851">
        <f t="shared" si="2"/>
        <v>3343.7000000000007</v>
      </c>
      <c r="H11" s="857">
        <f>H12+H13+H14</f>
        <v>2681.8</v>
      </c>
      <c r="I11" s="859">
        <f t="shared" si="3"/>
        <v>0.8639719591319263</v>
      </c>
      <c r="J11" s="860">
        <f t="shared" si="0"/>
        <v>-364.8000000000002</v>
      </c>
    </row>
    <row r="12" spans="1:10" ht="18" customHeight="1">
      <c r="A12" s="861" t="s">
        <v>482</v>
      </c>
      <c r="B12" s="862" t="s">
        <v>483</v>
      </c>
      <c r="C12" s="863" t="s">
        <v>484</v>
      </c>
      <c r="D12" s="864">
        <v>2674.3</v>
      </c>
      <c r="E12" s="865">
        <v>1326.3</v>
      </c>
      <c r="F12" s="866">
        <f t="shared" si="1"/>
        <v>0.49594286355307926</v>
      </c>
      <c r="G12" s="867">
        <f t="shared" si="2"/>
        <v>1348.0000000000002</v>
      </c>
      <c r="H12" s="865">
        <v>1278.8</v>
      </c>
      <c r="I12" s="868">
        <f t="shared" si="3"/>
        <v>1.03714419768533</v>
      </c>
      <c r="J12" s="869">
        <f t="shared" si="0"/>
        <v>47.5</v>
      </c>
    </row>
    <row r="13" spans="1:10" ht="16.5" customHeight="1">
      <c r="A13" s="861"/>
      <c r="B13" s="870" t="s">
        <v>485</v>
      </c>
      <c r="C13" s="871" t="s">
        <v>486</v>
      </c>
      <c r="D13" s="872">
        <v>1366.4</v>
      </c>
      <c r="E13" s="873">
        <v>720.7</v>
      </c>
      <c r="F13" s="874">
        <f t="shared" si="1"/>
        <v>0.5274443793911007</v>
      </c>
      <c r="G13" s="875">
        <f t="shared" si="2"/>
        <v>645.7</v>
      </c>
      <c r="H13" s="873">
        <v>728</v>
      </c>
      <c r="I13" s="876">
        <f t="shared" si="3"/>
        <v>0.9899725274725275</v>
      </c>
      <c r="J13" s="877">
        <f t="shared" si="0"/>
        <v>-7.2999999999999545</v>
      </c>
    </row>
    <row r="14" spans="1:10" ht="19.5" customHeight="1">
      <c r="A14" s="861"/>
      <c r="B14" s="878" t="s">
        <v>487</v>
      </c>
      <c r="C14" s="879" t="s">
        <v>488</v>
      </c>
      <c r="D14" s="880">
        <v>1620</v>
      </c>
      <c r="E14" s="881">
        <v>270</v>
      </c>
      <c r="F14" s="882">
        <f t="shared" si="1"/>
        <v>0.16666666666666666</v>
      </c>
      <c r="G14" s="883">
        <f t="shared" si="2"/>
        <v>1350</v>
      </c>
      <c r="H14" s="881">
        <v>675</v>
      </c>
      <c r="I14" s="884">
        <f t="shared" si="3"/>
        <v>0.4</v>
      </c>
      <c r="J14" s="885">
        <f t="shared" si="0"/>
        <v>-405</v>
      </c>
    </row>
    <row r="15" spans="1:10" ht="22.5" customHeight="1">
      <c r="A15" s="845" t="s">
        <v>489</v>
      </c>
      <c r="B15" s="886" t="s">
        <v>490</v>
      </c>
      <c r="C15" s="847" t="s">
        <v>491</v>
      </c>
      <c r="D15" s="848">
        <v>28804</v>
      </c>
      <c r="E15" s="849">
        <v>12725.3</v>
      </c>
      <c r="F15" s="850">
        <f t="shared" si="1"/>
        <v>0.4417893348146091</v>
      </c>
      <c r="G15" s="851">
        <f t="shared" si="2"/>
        <v>16078.7</v>
      </c>
      <c r="H15" s="849">
        <v>13653.4</v>
      </c>
      <c r="I15" s="852">
        <f t="shared" si="3"/>
        <v>0.9320242576940542</v>
      </c>
      <c r="J15" s="853">
        <f t="shared" si="0"/>
        <v>-928.1000000000004</v>
      </c>
    </row>
    <row r="16" spans="1:10" ht="26.25" customHeight="1">
      <c r="A16" s="845" t="s">
        <v>492</v>
      </c>
      <c r="B16" s="283" t="s">
        <v>493</v>
      </c>
      <c r="C16" s="847" t="s">
        <v>494</v>
      </c>
      <c r="D16" s="848">
        <v>14</v>
      </c>
      <c r="E16" s="849">
        <v>14</v>
      </c>
      <c r="F16" s="850">
        <f t="shared" si="1"/>
        <v>1</v>
      </c>
      <c r="G16" s="851">
        <f t="shared" si="2"/>
        <v>0</v>
      </c>
      <c r="H16" s="849">
        <v>122.3</v>
      </c>
      <c r="I16" s="852">
        <f t="shared" si="3"/>
        <v>0.11447260834014718</v>
      </c>
      <c r="J16" s="853">
        <f t="shared" si="0"/>
        <v>-108.3</v>
      </c>
    </row>
    <row r="17" spans="1:10" ht="25.5" customHeight="1">
      <c r="A17" s="887" t="s">
        <v>495</v>
      </c>
      <c r="B17" s="888" t="s">
        <v>496</v>
      </c>
      <c r="C17" s="889" t="s">
        <v>473</v>
      </c>
      <c r="D17" s="890">
        <f>D18+D19</f>
        <v>6776.5</v>
      </c>
      <c r="E17" s="857">
        <f>E18+E19</f>
        <v>3042.3999999999996</v>
      </c>
      <c r="F17" s="858">
        <f t="shared" si="1"/>
        <v>0.44896332915221715</v>
      </c>
      <c r="G17" s="851">
        <f t="shared" si="2"/>
        <v>3734.1000000000004</v>
      </c>
      <c r="H17" s="857">
        <f>H18+H19</f>
        <v>3468.2000000000003</v>
      </c>
      <c r="I17" s="891">
        <f t="shared" si="3"/>
        <v>0.8772273801972202</v>
      </c>
      <c r="J17" s="892">
        <f t="shared" si="0"/>
        <v>-425.80000000000064</v>
      </c>
    </row>
    <row r="18" spans="1:10" ht="17.25" customHeight="1">
      <c r="A18" s="861" t="s">
        <v>482</v>
      </c>
      <c r="B18" s="893" t="s">
        <v>497</v>
      </c>
      <c r="C18" s="863" t="s">
        <v>498</v>
      </c>
      <c r="D18" s="894">
        <v>5392</v>
      </c>
      <c r="E18" s="865">
        <v>2344.2</v>
      </c>
      <c r="F18" s="866">
        <f t="shared" si="1"/>
        <v>0.43475519287833825</v>
      </c>
      <c r="G18" s="867">
        <f t="shared" si="2"/>
        <v>3047.8</v>
      </c>
      <c r="H18" s="865">
        <v>2744.3</v>
      </c>
      <c r="I18" s="868">
        <f t="shared" si="3"/>
        <v>0.8542069015778158</v>
      </c>
      <c r="J18" s="869">
        <f t="shared" si="0"/>
        <v>-400.10000000000036</v>
      </c>
    </row>
    <row r="19" spans="1:10" ht="18" customHeight="1">
      <c r="A19" s="861"/>
      <c r="B19" s="895" t="s">
        <v>499</v>
      </c>
      <c r="C19" s="879" t="s">
        <v>500</v>
      </c>
      <c r="D19" s="896">
        <v>1384.5</v>
      </c>
      <c r="E19" s="881">
        <v>698.2</v>
      </c>
      <c r="F19" s="882">
        <f t="shared" si="1"/>
        <v>0.5042975803539184</v>
      </c>
      <c r="G19" s="883">
        <f t="shared" si="2"/>
        <v>686.3</v>
      </c>
      <c r="H19" s="881">
        <v>723.9</v>
      </c>
      <c r="I19" s="884">
        <f t="shared" si="3"/>
        <v>0.9644978588202792</v>
      </c>
      <c r="J19" s="885">
        <f t="shared" si="0"/>
        <v>-25.699999999999932</v>
      </c>
    </row>
    <row r="20" spans="1:10" ht="23.25" customHeight="1">
      <c r="A20" s="845" t="s">
        <v>501</v>
      </c>
      <c r="B20" s="897" t="s">
        <v>502</v>
      </c>
      <c r="C20" s="889" t="s">
        <v>473</v>
      </c>
      <c r="D20" s="890">
        <f>D21+D22</f>
        <v>0</v>
      </c>
      <c r="E20" s="857">
        <f>E21+E22</f>
        <v>0</v>
      </c>
      <c r="F20" s="858">
        <f t="shared" si="1"/>
        <v>0</v>
      </c>
      <c r="G20" s="851">
        <f t="shared" si="2"/>
        <v>0</v>
      </c>
      <c r="H20" s="857">
        <f>H21+H22</f>
        <v>0</v>
      </c>
      <c r="I20" s="859">
        <f t="shared" si="3"/>
        <v>0</v>
      </c>
      <c r="J20" s="860">
        <f t="shared" si="0"/>
        <v>0</v>
      </c>
    </row>
    <row r="21" spans="1:10" ht="18.75" customHeight="1">
      <c r="A21" s="898" t="s">
        <v>482</v>
      </c>
      <c r="B21" s="899" t="s">
        <v>503</v>
      </c>
      <c r="C21" s="847" t="s">
        <v>504</v>
      </c>
      <c r="D21" s="894">
        <v>0</v>
      </c>
      <c r="E21" s="865">
        <v>0</v>
      </c>
      <c r="F21" s="866">
        <f t="shared" si="1"/>
        <v>0</v>
      </c>
      <c r="G21" s="867">
        <f t="shared" si="2"/>
        <v>0</v>
      </c>
      <c r="H21" s="865">
        <v>0</v>
      </c>
      <c r="I21" s="868">
        <f t="shared" si="3"/>
        <v>0</v>
      </c>
      <c r="J21" s="869">
        <f t="shared" si="0"/>
        <v>0</v>
      </c>
    </row>
    <row r="22" spans="1:10" ht="0.75" customHeight="1" hidden="1">
      <c r="A22" s="898"/>
      <c r="B22" s="698" t="s">
        <v>505</v>
      </c>
      <c r="C22" s="900"/>
      <c r="D22" s="896">
        <v>0</v>
      </c>
      <c r="E22" s="881">
        <v>0</v>
      </c>
      <c r="F22" s="882">
        <f t="shared" si="1"/>
        <v>0</v>
      </c>
      <c r="G22" s="883">
        <f t="shared" si="2"/>
        <v>0</v>
      </c>
      <c r="H22" s="881">
        <v>0</v>
      </c>
      <c r="I22" s="884">
        <f t="shared" si="3"/>
        <v>0</v>
      </c>
      <c r="J22" s="885">
        <f t="shared" si="0"/>
        <v>0</v>
      </c>
    </row>
    <row r="23" spans="1:10" ht="23.25" customHeight="1">
      <c r="A23" s="887" t="s">
        <v>506</v>
      </c>
      <c r="B23" s="897" t="s">
        <v>507</v>
      </c>
      <c r="C23" s="847" t="s">
        <v>508</v>
      </c>
      <c r="D23" s="901">
        <v>400</v>
      </c>
      <c r="E23" s="849">
        <v>0</v>
      </c>
      <c r="F23" s="850">
        <f t="shared" si="1"/>
        <v>0</v>
      </c>
      <c r="G23" s="851">
        <f t="shared" si="2"/>
        <v>400</v>
      </c>
      <c r="H23" s="849">
        <v>0</v>
      </c>
      <c r="I23" s="852">
        <f t="shared" si="3"/>
        <v>0</v>
      </c>
      <c r="J23" s="853">
        <f t="shared" si="0"/>
        <v>0</v>
      </c>
    </row>
    <row r="24" spans="1:10" ht="20.25" customHeight="1">
      <c r="A24" s="902" t="s">
        <v>509</v>
      </c>
      <c r="B24" s="897" t="s">
        <v>510</v>
      </c>
      <c r="C24" s="889" t="s">
        <v>473</v>
      </c>
      <c r="D24" s="890">
        <f>D25+D29+D30+D31+D32+D33+D34+D35</f>
        <v>9610.1</v>
      </c>
      <c r="E24" s="903">
        <f>E25+E29+E30+E31+E32+E33+E34+E35</f>
        <v>4093.9</v>
      </c>
      <c r="F24" s="858">
        <f t="shared" si="1"/>
        <v>0.42599972945130643</v>
      </c>
      <c r="G24" s="851">
        <f t="shared" si="2"/>
        <v>5516.200000000001</v>
      </c>
      <c r="H24" s="903">
        <f>H25+H29+H30+H31+H32+H33+H34+H35</f>
        <v>4593.5</v>
      </c>
      <c r="I24" s="859">
        <f t="shared" si="3"/>
        <v>0.8912376183737891</v>
      </c>
      <c r="J24" s="892">
        <f t="shared" si="0"/>
        <v>-499.5999999999999</v>
      </c>
    </row>
    <row r="25" spans="1:10" ht="17.25" customHeight="1">
      <c r="A25" s="904" t="s">
        <v>482</v>
      </c>
      <c r="B25" s="905" t="s">
        <v>511</v>
      </c>
      <c r="C25" s="847" t="s">
        <v>512</v>
      </c>
      <c r="D25" s="906">
        <v>5921</v>
      </c>
      <c r="E25" s="907">
        <v>2754.1</v>
      </c>
      <c r="F25" s="908">
        <f t="shared" si="1"/>
        <v>0.4651410234757642</v>
      </c>
      <c r="G25" s="909">
        <f t="shared" si="2"/>
        <v>3166.9</v>
      </c>
      <c r="H25" s="907">
        <v>2418.2</v>
      </c>
      <c r="I25" s="910">
        <f t="shared" si="3"/>
        <v>1.1389049706393186</v>
      </c>
      <c r="J25" s="911">
        <f t="shared" si="0"/>
        <v>335.9000000000001</v>
      </c>
    </row>
    <row r="26" spans="1:10" ht="16.5" customHeight="1">
      <c r="A26" s="904"/>
      <c r="B26" s="912" t="s">
        <v>513</v>
      </c>
      <c r="C26" s="863" t="s">
        <v>514</v>
      </c>
      <c r="D26" s="913">
        <v>327.7</v>
      </c>
      <c r="E26" s="914">
        <v>125</v>
      </c>
      <c r="F26" s="915">
        <f t="shared" si="1"/>
        <v>0.3814464449191334</v>
      </c>
      <c r="G26" s="916">
        <f t="shared" si="2"/>
        <v>202.7</v>
      </c>
      <c r="H26" s="914">
        <v>140.9</v>
      </c>
      <c r="I26" s="917">
        <f t="shared" si="3"/>
        <v>0.8871540099361249</v>
      </c>
      <c r="J26" s="918">
        <f t="shared" si="0"/>
        <v>-15.900000000000006</v>
      </c>
    </row>
    <row r="27" spans="1:10" ht="17.25" customHeight="1">
      <c r="A27" s="904"/>
      <c r="B27" s="912" t="s">
        <v>515</v>
      </c>
      <c r="C27" s="871" t="s">
        <v>516</v>
      </c>
      <c r="D27" s="919">
        <v>754.6</v>
      </c>
      <c r="E27" s="920">
        <v>374.9</v>
      </c>
      <c r="F27" s="921">
        <f t="shared" si="1"/>
        <v>0.4968195070235886</v>
      </c>
      <c r="G27" s="922">
        <f t="shared" si="2"/>
        <v>379.70000000000005</v>
      </c>
      <c r="H27" s="920">
        <v>362.4</v>
      </c>
      <c r="I27" s="923">
        <f t="shared" si="3"/>
        <v>1.0344922737306843</v>
      </c>
      <c r="J27" s="924">
        <f t="shared" si="0"/>
        <v>12.5</v>
      </c>
    </row>
    <row r="28" spans="1:10" ht="15.75" customHeight="1">
      <c r="A28" s="904"/>
      <c r="B28" s="925" t="s">
        <v>517</v>
      </c>
      <c r="C28" s="879" t="s">
        <v>518</v>
      </c>
      <c r="D28" s="896">
        <v>324.4</v>
      </c>
      <c r="E28" s="881">
        <v>129.8</v>
      </c>
      <c r="F28" s="882">
        <f t="shared" si="1"/>
        <v>0.40012330456226886</v>
      </c>
      <c r="G28" s="883">
        <f t="shared" si="2"/>
        <v>194.59999999999997</v>
      </c>
      <c r="H28" s="881">
        <v>155.6</v>
      </c>
      <c r="I28" s="884">
        <f t="shared" si="3"/>
        <v>0.834190231362468</v>
      </c>
      <c r="J28" s="885">
        <f t="shared" si="0"/>
        <v>-25.799999999999983</v>
      </c>
    </row>
    <row r="29" spans="1:10" ht="15.75" customHeight="1">
      <c r="A29" s="904"/>
      <c r="B29" s="926" t="s">
        <v>519</v>
      </c>
      <c r="C29" s="927" t="s">
        <v>520</v>
      </c>
      <c r="D29" s="928">
        <f>D26+D27+D28</f>
        <v>1406.6999999999998</v>
      </c>
      <c r="E29" s="929">
        <f>E26+E27+E28</f>
        <v>629.7</v>
      </c>
      <c r="F29" s="930">
        <f t="shared" si="1"/>
        <v>0.4476434207720197</v>
      </c>
      <c r="G29" s="931">
        <f t="shared" si="2"/>
        <v>776.9999999999998</v>
      </c>
      <c r="H29" s="929">
        <f>H26+H27+H28</f>
        <v>658.9</v>
      </c>
      <c r="I29" s="932">
        <f t="shared" si="3"/>
        <v>0.9556837152830476</v>
      </c>
      <c r="J29" s="933">
        <f t="shared" si="0"/>
        <v>-29.199999999999932</v>
      </c>
    </row>
    <row r="30" spans="1:10" ht="15" customHeight="1">
      <c r="A30" s="904"/>
      <c r="B30" s="934" t="s">
        <v>521</v>
      </c>
      <c r="C30" s="935" t="s">
        <v>522</v>
      </c>
      <c r="D30" s="906">
        <v>820</v>
      </c>
      <c r="E30" s="907">
        <v>394.1</v>
      </c>
      <c r="F30" s="908">
        <f t="shared" si="1"/>
        <v>0.480609756097561</v>
      </c>
      <c r="G30" s="909">
        <f t="shared" si="2"/>
        <v>425.9</v>
      </c>
      <c r="H30" s="907">
        <v>367.5</v>
      </c>
      <c r="I30" s="910">
        <f t="shared" si="3"/>
        <v>1.0723809523809524</v>
      </c>
      <c r="J30" s="911">
        <f t="shared" si="0"/>
        <v>26.600000000000023</v>
      </c>
    </row>
    <row r="31" spans="1:10" ht="24" customHeight="1">
      <c r="A31" s="904"/>
      <c r="B31" s="634" t="s">
        <v>523</v>
      </c>
      <c r="C31" s="935" t="s">
        <v>524</v>
      </c>
      <c r="D31" s="906">
        <v>1400</v>
      </c>
      <c r="E31" s="907">
        <v>316</v>
      </c>
      <c r="F31" s="908">
        <f>IF(D31&gt;0,E31/D31,0)</f>
        <v>0.2257142857142857</v>
      </c>
      <c r="G31" s="909">
        <f>D31-E31</f>
        <v>1084</v>
      </c>
      <c r="H31" s="907">
        <v>1148.9</v>
      </c>
      <c r="I31" s="910">
        <f>IF(H31&gt;0,E31/H31,0)</f>
        <v>0.2750456958830185</v>
      </c>
      <c r="J31" s="911">
        <f>E31-H31</f>
        <v>-832.9000000000001</v>
      </c>
    </row>
    <row r="32" spans="1:10" ht="24.75" customHeight="1">
      <c r="A32" s="904"/>
      <c r="B32" s="936" t="s">
        <v>525</v>
      </c>
      <c r="C32" s="935" t="s">
        <v>526</v>
      </c>
      <c r="D32" s="906">
        <v>62.4</v>
      </c>
      <c r="E32" s="907">
        <v>0</v>
      </c>
      <c r="F32" s="908">
        <f>IF(D32&gt;0,E32/D32,0)</f>
        <v>0</v>
      </c>
      <c r="G32" s="909">
        <f>D32-E32</f>
        <v>62.4</v>
      </c>
      <c r="H32" s="907">
        <v>0</v>
      </c>
      <c r="I32" s="910">
        <f>IF(H32&gt;0,E32/H32,0)</f>
        <v>0</v>
      </c>
      <c r="J32" s="911">
        <f>E32-H32</f>
        <v>0</v>
      </c>
    </row>
    <row r="33" spans="1:10" ht="24.75" customHeight="1">
      <c r="A33" s="904"/>
      <c r="B33" s="692" t="s">
        <v>527</v>
      </c>
      <c r="C33" s="935" t="s">
        <v>528</v>
      </c>
      <c r="D33" s="906"/>
      <c r="E33" s="907"/>
      <c r="F33" s="908"/>
      <c r="G33" s="909"/>
      <c r="H33" s="907">
        <v>0</v>
      </c>
      <c r="I33" s="910">
        <f>IF(H33&gt;0,E33/H33,0)</f>
        <v>0</v>
      </c>
      <c r="J33" s="911">
        <f>E33-H33</f>
        <v>0</v>
      </c>
    </row>
    <row r="34" spans="1:10" ht="37.5" customHeight="1">
      <c r="A34" s="904"/>
      <c r="B34" s="634" t="s">
        <v>529</v>
      </c>
      <c r="C34" s="935" t="s">
        <v>530</v>
      </c>
      <c r="D34" s="906"/>
      <c r="E34" s="907"/>
      <c r="F34" s="908">
        <f>IF(D34&gt;0,E34/D34,0)</f>
        <v>0</v>
      </c>
      <c r="G34" s="909">
        <f>D34-E34</f>
        <v>0</v>
      </c>
      <c r="H34" s="907">
        <v>0</v>
      </c>
      <c r="I34" s="910">
        <f>IF(H34&gt;0,E34/H34,0)</f>
        <v>0</v>
      </c>
      <c r="J34" s="911">
        <f t="shared" si="0"/>
        <v>0</v>
      </c>
    </row>
    <row r="35" spans="1:10" ht="35.25" customHeight="1">
      <c r="A35" s="904"/>
      <c r="B35" s="937" t="s">
        <v>531</v>
      </c>
      <c r="C35" s="938" t="s">
        <v>532</v>
      </c>
      <c r="D35" s="939"/>
      <c r="E35" s="940"/>
      <c r="F35" s="941">
        <f>IF(D35&gt;0,E35/D35,0)</f>
        <v>0</v>
      </c>
      <c r="G35" s="942">
        <f>D35-E35</f>
        <v>0</v>
      </c>
      <c r="H35" s="940">
        <v>0</v>
      </c>
      <c r="I35" s="943">
        <f>IF(H35&gt;0,E35/H35,0)</f>
        <v>0</v>
      </c>
      <c r="J35" s="944">
        <f>E35-H35</f>
        <v>0</v>
      </c>
    </row>
    <row r="36" spans="1:10" ht="13.5" customHeight="1">
      <c r="A36" s="945"/>
      <c r="B36" s="946"/>
      <c r="C36" s="947"/>
      <c r="D36" s="948"/>
      <c r="E36" s="949"/>
      <c r="F36" s="950"/>
      <c r="G36" s="949"/>
      <c r="H36" s="949"/>
      <c r="I36" s="950"/>
      <c r="J36" s="948"/>
    </row>
    <row r="37" spans="1:10" ht="9" customHeight="1">
      <c r="A37" s="945"/>
      <c r="B37" s="946"/>
      <c r="C37" s="947"/>
      <c r="D37" s="948"/>
      <c r="E37" s="949"/>
      <c r="F37" s="950"/>
      <c r="G37" s="949"/>
      <c r="H37" s="949"/>
      <c r="I37" s="950"/>
      <c r="J37" s="948"/>
    </row>
    <row r="38" spans="1:10" ht="26.25" customHeight="1">
      <c r="A38" s="951" t="s">
        <v>533</v>
      </c>
      <c r="B38" s="952" t="s">
        <v>534</v>
      </c>
      <c r="C38" s="953" t="s">
        <v>535</v>
      </c>
      <c r="D38" s="954">
        <f>D40+D41</f>
        <v>2999</v>
      </c>
      <c r="E38" s="955">
        <f>E40+E41</f>
        <v>1425.8000000000002</v>
      </c>
      <c r="F38" s="956">
        <f>IF(D38&gt;0,E38/D38,0)</f>
        <v>0.4754251417139047</v>
      </c>
      <c r="G38" s="957">
        <f>D38-E38</f>
        <v>1573.1999999999998</v>
      </c>
      <c r="H38" s="955">
        <f>H40+H41</f>
        <v>1248.6</v>
      </c>
      <c r="I38" s="958">
        <f>IF(H38&gt;0,E38/H38,0)</f>
        <v>1.14191894922313</v>
      </c>
      <c r="J38" s="37">
        <f>E38-H38</f>
        <v>177.20000000000027</v>
      </c>
    </row>
    <row r="39" spans="1:10" ht="14.25" customHeight="1">
      <c r="A39" s="959"/>
      <c r="B39" s="960" t="s">
        <v>474</v>
      </c>
      <c r="C39" s="961"/>
      <c r="D39" s="962">
        <f>D38/D516*100</f>
        <v>0.3261795703913785</v>
      </c>
      <c r="E39" s="963">
        <f>E38/E516*100</f>
        <v>0.34018588302549274</v>
      </c>
      <c r="F39" s="964"/>
      <c r="G39" s="962"/>
      <c r="H39" s="963">
        <f>H38/H516*100</f>
        <v>0.32176630787721855</v>
      </c>
      <c r="I39" s="965"/>
      <c r="J39" s="966"/>
    </row>
    <row r="40" spans="1:10" ht="12.75" customHeight="1">
      <c r="A40" s="828" t="s">
        <v>475</v>
      </c>
      <c r="B40" s="828"/>
      <c r="C40" s="863"/>
      <c r="D40" s="967">
        <f>D42+D44</f>
        <v>2999</v>
      </c>
      <c r="E40" s="968">
        <f>E42+E44</f>
        <v>1425.8000000000002</v>
      </c>
      <c r="F40" s="969">
        <f aca="true" t="shared" si="4" ref="F40:F47">IF(D40&gt;0,E40/D40,0)</f>
        <v>0.4754251417139047</v>
      </c>
      <c r="G40" s="867">
        <f aca="true" t="shared" si="5" ref="G40:G47">D40-E40</f>
        <v>1573.1999999999998</v>
      </c>
      <c r="H40" s="968">
        <f>H42+H44</f>
        <v>1248.6</v>
      </c>
      <c r="I40" s="970">
        <f aca="true" t="shared" si="6" ref="I40:I47">IF(H40&gt;0,E40/H40,0)</f>
        <v>1.14191894922313</v>
      </c>
      <c r="J40" s="971">
        <f>E40-H40</f>
        <v>177.20000000000027</v>
      </c>
    </row>
    <row r="41" spans="1:10" ht="12" customHeight="1">
      <c r="A41" s="837" t="s">
        <v>476</v>
      </c>
      <c r="B41" s="837"/>
      <c r="C41" s="879"/>
      <c r="D41" s="972"/>
      <c r="E41" s="973"/>
      <c r="F41" s="974">
        <f t="shared" si="4"/>
        <v>0</v>
      </c>
      <c r="G41" s="883">
        <f t="shared" si="5"/>
        <v>0</v>
      </c>
      <c r="H41" s="973"/>
      <c r="I41" s="975">
        <f t="shared" si="6"/>
        <v>0</v>
      </c>
      <c r="J41" s="976"/>
    </row>
    <row r="42" spans="1:10" ht="32.25" customHeight="1">
      <c r="A42" s="977" t="s">
        <v>536</v>
      </c>
      <c r="B42" s="978" t="s">
        <v>537</v>
      </c>
      <c r="C42" s="979" t="s">
        <v>473</v>
      </c>
      <c r="D42" s="980">
        <f>D43</f>
        <v>2965</v>
      </c>
      <c r="E42" s="981">
        <f>E43</f>
        <v>1412.4</v>
      </c>
      <c r="F42" s="982">
        <f>IF(D42&gt;0,E42/D42,0)</f>
        <v>0.47635750421585166</v>
      </c>
      <c r="G42" s="983">
        <f t="shared" si="5"/>
        <v>1552.6</v>
      </c>
      <c r="H42" s="981">
        <f>H43</f>
        <v>1234.8</v>
      </c>
      <c r="I42" s="984">
        <f t="shared" si="6"/>
        <v>1.143828960155491</v>
      </c>
      <c r="J42" s="985">
        <f aca="true" t="shared" si="7" ref="J42:J47">E42-H42</f>
        <v>177.60000000000014</v>
      </c>
    </row>
    <row r="43" spans="1:10" ht="26.25" customHeight="1">
      <c r="A43" s="986" t="s">
        <v>348</v>
      </c>
      <c r="B43" s="987" t="s">
        <v>538</v>
      </c>
      <c r="C43" s="988" t="s">
        <v>539</v>
      </c>
      <c r="D43" s="989">
        <v>2965</v>
      </c>
      <c r="E43" s="990">
        <v>1412.4</v>
      </c>
      <c r="F43" s="991">
        <f>IF(D43&gt;0,E43/D43,0)</f>
        <v>0.47635750421585166</v>
      </c>
      <c r="G43" s="992">
        <f t="shared" si="5"/>
        <v>1552.6</v>
      </c>
      <c r="H43" s="990">
        <v>1234.8</v>
      </c>
      <c r="I43" s="993">
        <f t="shared" si="6"/>
        <v>1.143828960155491</v>
      </c>
      <c r="J43" s="994">
        <f t="shared" si="7"/>
        <v>177.60000000000014</v>
      </c>
    </row>
    <row r="44" spans="1:10" ht="26.25" customHeight="1">
      <c r="A44" s="977" t="s">
        <v>540</v>
      </c>
      <c r="B44" s="978" t="s">
        <v>541</v>
      </c>
      <c r="C44" s="995" t="s">
        <v>473</v>
      </c>
      <c r="D44" s="996">
        <f>D45+D46+D47</f>
        <v>34</v>
      </c>
      <c r="E44" s="997">
        <f>E45+E46+E47</f>
        <v>13.4</v>
      </c>
      <c r="F44" s="998">
        <f t="shared" si="4"/>
        <v>0.3941176470588235</v>
      </c>
      <c r="G44" s="999">
        <f t="shared" si="5"/>
        <v>20.6</v>
      </c>
      <c r="H44" s="997">
        <f>H45+H46+H47</f>
        <v>13.8</v>
      </c>
      <c r="I44" s="1000">
        <f t="shared" si="6"/>
        <v>0.9710144927536232</v>
      </c>
      <c r="J44" s="1001">
        <f t="shared" si="7"/>
        <v>-0.40000000000000036</v>
      </c>
    </row>
    <row r="45" spans="1:10" ht="26.25" customHeight="1">
      <c r="A45" s="1002" t="s">
        <v>348</v>
      </c>
      <c r="B45" s="1003" t="s">
        <v>542</v>
      </c>
      <c r="C45" s="1004" t="s">
        <v>543</v>
      </c>
      <c r="D45" s="1005">
        <v>15</v>
      </c>
      <c r="E45" s="907">
        <v>13.4</v>
      </c>
      <c r="F45" s="908">
        <f>IF(D45&gt;0,E45/D45,0)</f>
        <v>0.8933333333333333</v>
      </c>
      <c r="G45" s="1005">
        <f>D45-E45</f>
        <v>1.5999999999999996</v>
      </c>
      <c r="H45" s="907">
        <v>13.8</v>
      </c>
      <c r="I45" s="910">
        <f>IF(H45&gt;0,E45/H45,0)</f>
        <v>0.9710144927536232</v>
      </c>
      <c r="J45" s="911">
        <f t="shared" si="7"/>
        <v>-0.40000000000000036</v>
      </c>
    </row>
    <row r="46" spans="1:10" ht="44.25" customHeight="1">
      <c r="A46" s="1002"/>
      <c r="B46" s="248" t="s">
        <v>544</v>
      </c>
      <c r="C46" s="1004" t="s">
        <v>545</v>
      </c>
      <c r="D46" s="1005">
        <v>15</v>
      </c>
      <c r="E46" s="907"/>
      <c r="F46" s="908">
        <f>IF(D46&gt;0,E46/D46,0)</f>
        <v>0</v>
      </c>
      <c r="G46" s="1005">
        <f>D46-E46</f>
        <v>15</v>
      </c>
      <c r="H46" s="907"/>
      <c r="I46" s="910">
        <f>IF(H46&gt;0,E46/H46,0)</f>
        <v>0</v>
      </c>
      <c r="J46" s="911">
        <f t="shared" si="7"/>
        <v>0</v>
      </c>
    </row>
    <row r="47" spans="1:10" ht="24" customHeight="1">
      <c r="A47" s="1002"/>
      <c r="B47" s="1006" t="s">
        <v>546</v>
      </c>
      <c r="C47" s="1007" t="s">
        <v>547</v>
      </c>
      <c r="D47" s="1008">
        <v>4</v>
      </c>
      <c r="E47" s="940"/>
      <c r="F47" s="941">
        <f t="shared" si="4"/>
        <v>0</v>
      </c>
      <c r="G47" s="1008">
        <f t="shared" si="5"/>
        <v>4</v>
      </c>
      <c r="H47" s="940"/>
      <c r="I47" s="943">
        <f t="shared" si="6"/>
        <v>0</v>
      </c>
      <c r="J47" s="944">
        <f t="shared" si="7"/>
        <v>0</v>
      </c>
    </row>
    <row r="48" spans="1:10" ht="12.75" customHeight="1">
      <c r="A48" s="1009"/>
      <c r="B48" s="1010"/>
      <c r="C48" s="1011"/>
      <c r="D48" s="1012"/>
      <c r="E48" s="1012"/>
      <c r="F48" s="1013"/>
      <c r="G48" s="1012"/>
      <c r="H48" s="1012"/>
      <c r="I48" s="1013"/>
      <c r="J48" s="1012"/>
    </row>
    <row r="49" spans="1:10" ht="8.25" customHeight="1">
      <c r="A49" s="1014"/>
      <c r="B49" s="946"/>
      <c r="C49" s="947"/>
      <c r="D49" s="948"/>
      <c r="E49" s="949"/>
      <c r="F49" s="950"/>
      <c r="G49" s="949"/>
      <c r="H49" s="949"/>
      <c r="I49" s="950"/>
      <c r="J49" s="948"/>
    </row>
    <row r="50" spans="1:10" ht="23.25" customHeight="1">
      <c r="A50" s="1015" t="s">
        <v>548</v>
      </c>
      <c r="B50" s="1016" t="s">
        <v>549</v>
      </c>
      <c r="C50" s="1017" t="s">
        <v>473</v>
      </c>
      <c r="D50" s="1018">
        <f>D52+D53</f>
        <v>248262.2</v>
      </c>
      <c r="E50" s="1019">
        <f>E52+E53</f>
        <v>44036.09999999999</v>
      </c>
      <c r="F50" s="1020">
        <f>IF(D50&gt;0,E50/D50,0)</f>
        <v>0.17737738568336214</v>
      </c>
      <c r="G50" s="1021">
        <f>D50-E50</f>
        <v>204226.10000000003</v>
      </c>
      <c r="H50" s="1019">
        <f>H52+H53</f>
        <v>15853.5</v>
      </c>
      <c r="I50" s="1022">
        <f>IF(H50&gt;0,E50/H50,0)</f>
        <v>2.7776894692023837</v>
      </c>
      <c r="J50" s="1023">
        <f>E50-H50</f>
        <v>28182.59999999999</v>
      </c>
    </row>
    <row r="51" spans="1:10" ht="12.75">
      <c r="A51" s="959"/>
      <c r="B51" s="960" t="s">
        <v>474</v>
      </c>
      <c r="C51" s="961"/>
      <c r="D51" s="1024">
        <f>D50/D516*100</f>
        <v>27.001686475631377</v>
      </c>
      <c r="E51" s="1025">
        <f>E50/E516*100</f>
        <v>10.506704701570275</v>
      </c>
      <c r="F51" s="1026"/>
      <c r="G51" s="1024"/>
      <c r="H51" s="1025">
        <f>H50/H516*100</f>
        <v>4.085473459820187</v>
      </c>
      <c r="I51" s="965"/>
      <c r="J51" s="966"/>
    </row>
    <row r="52" spans="1:10" ht="12" customHeight="1">
      <c r="A52" s="828" t="s">
        <v>475</v>
      </c>
      <c r="B52" s="828"/>
      <c r="C52" s="863"/>
      <c r="D52" s="967">
        <f>D56+D101</f>
        <v>6839.200000000001</v>
      </c>
      <c r="E52" s="968">
        <f>E56+E101</f>
        <v>2489.7000000000003</v>
      </c>
      <c r="F52" s="969">
        <f aca="true" t="shared" si="8" ref="F52:F66">IF(D52&gt;0,E52/D52,0)</f>
        <v>0.3640338051234063</v>
      </c>
      <c r="G52" s="867">
        <f>D52-E52</f>
        <v>4349.5</v>
      </c>
      <c r="H52" s="968">
        <f>H56+H101</f>
        <v>3869.7</v>
      </c>
      <c r="I52" s="970">
        <f>IF(H52&gt;0,E52/H52,0)</f>
        <v>0.6433832080006203</v>
      </c>
      <c r="J52" s="971">
        <f aca="true" t="shared" si="9" ref="J52:J101">E52-H52</f>
        <v>-1379.9999999999995</v>
      </c>
    </row>
    <row r="53" spans="1:10" ht="12.75" customHeight="1">
      <c r="A53" s="837" t="s">
        <v>476</v>
      </c>
      <c r="B53" s="837"/>
      <c r="C53" s="879"/>
      <c r="D53" s="972">
        <f>D57</f>
        <v>241423</v>
      </c>
      <c r="E53" s="973">
        <f>E57</f>
        <v>41546.399999999994</v>
      </c>
      <c r="F53" s="974">
        <f t="shared" si="8"/>
        <v>0.17208965177302907</v>
      </c>
      <c r="G53" s="883">
        <f>D53-E53</f>
        <v>199876.6</v>
      </c>
      <c r="H53" s="973">
        <f>H57</f>
        <v>11983.8</v>
      </c>
      <c r="I53" s="975">
        <f>IF(H53&gt;0,E53/H53,0)</f>
        <v>3.4668802883893255</v>
      </c>
      <c r="J53" s="976">
        <f t="shared" si="9"/>
        <v>29562.599999999995</v>
      </c>
    </row>
    <row r="54" spans="1:10" ht="19.5" customHeight="1">
      <c r="A54" s="1027" t="s">
        <v>550</v>
      </c>
      <c r="B54" s="1028" t="s">
        <v>551</v>
      </c>
      <c r="C54" s="1029" t="s">
        <v>473</v>
      </c>
      <c r="D54" s="1030">
        <f>D55</f>
        <v>248252.2</v>
      </c>
      <c r="E54" s="1031">
        <f>E55</f>
        <v>44036.09999999999</v>
      </c>
      <c r="F54" s="1032">
        <f t="shared" si="8"/>
        <v>0.17738453073124827</v>
      </c>
      <c r="G54" s="1033">
        <f aca="true" t="shared" si="10" ref="G54:G66">D54-E54</f>
        <v>204216.10000000003</v>
      </c>
      <c r="H54" s="1031">
        <f>H55</f>
        <v>15853.5</v>
      </c>
      <c r="I54" s="1034">
        <f aca="true" t="shared" si="11" ref="I54:I66">IF(H54&gt;0,E54/H54,0)</f>
        <v>2.7776894692023837</v>
      </c>
      <c r="J54" s="1035">
        <f t="shared" si="9"/>
        <v>28182.59999999999</v>
      </c>
    </row>
    <row r="55" spans="1:10" ht="34.5" customHeight="1">
      <c r="A55" s="1036" t="s">
        <v>552</v>
      </c>
      <c r="B55" s="1036"/>
      <c r="C55" s="1037" t="s">
        <v>473</v>
      </c>
      <c r="D55" s="999">
        <f>D56+D57</f>
        <v>248252.2</v>
      </c>
      <c r="E55" s="1038">
        <f>E56+E57</f>
        <v>44036.09999999999</v>
      </c>
      <c r="F55" s="998">
        <f t="shared" si="8"/>
        <v>0.17738453073124827</v>
      </c>
      <c r="G55" s="851">
        <f t="shared" si="10"/>
        <v>204216.10000000003</v>
      </c>
      <c r="H55" s="1038">
        <f>H56+H57</f>
        <v>15853.5</v>
      </c>
      <c r="I55" s="1039">
        <f t="shared" si="11"/>
        <v>2.7776894692023837</v>
      </c>
      <c r="J55" s="1001">
        <f t="shared" si="9"/>
        <v>28182.59999999999</v>
      </c>
    </row>
    <row r="56" spans="1:10" ht="11.25" customHeight="1">
      <c r="A56" s="1040" t="s">
        <v>348</v>
      </c>
      <c r="B56" s="1041" t="s">
        <v>553</v>
      </c>
      <c r="C56" s="1042"/>
      <c r="D56" s="1043">
        <f>D60+D66+D69+D78+D91</f>
        <v>6829.200000000001</v>
      </c>
      <c r="E56" s="1044">
        <f>E60+E66+E69+E78+E91</f>
        <v>2489.7000000000003</v>
      </c>
      <c r="F56" s="1045">
        <f t="shared" si="8"/>
        <v>0.3645668599543138</v>
      </c>
      <c r="G56" s="916">
        <f t="shared" si="10"/>
        <v>4339.5</v>
      </c>
      <c r="H56" s="1044">
        <f>H60+H66+H69+H78+H91</f>
        <v>3869.7</v>
      </c>
      <c r="I56" s="1046">
        <f t="shared" si="11"/>
        <v>0.6433832080006203</v>
      </c>
      <c r="J56" s="1047">
        <f t="shared" si="9"/>
        <v>-1379.9999999999995</v>
      </c>
    </row>
    <row r="57" spans="1:10" ht="11.25" customHeight="1">
      <c r="A57" s="1040"/>
      <c r="B57" s="1048" t="s">
        <v>554</v>
      </c>
      <c r="C57" s="879"/>
      <c r="D57" s="1049">
        <f>D59+D65+D68+D77+D90</f>
        <v>241423</v>
      </c>
      <c r="E57" s="1050">
        <f>E59+E65+E68+E77+E90</f>
        <v>41546.399999999994</v>
      </c>
      <c r="F57" s="1051">
        <f t="shared" si="8"/>
        <v>0.17208965177302907</v>
      </c>
      <c r="G57" s="883">
        <f t="shared" si="10"/>
        <v>199876.6</v>
      </c>
      <c r="H57" s="1050">
        <f>H59+H65+H68+H77+H90</f>
        <v>11983.8</v>
      </c>
      <c r="I57" s="1052">
        <f t="shared" si="11"/>
        <v>3.4668802883893255</v>
      </c>
      <c r="J57" s="1053">
        <f t="shared" si="9"/>
        <v>29562.599999999995</v>
      </c>
    </row>
    <row r="58" spans="1:10" ht="12" customHeight="1">
      <c r="A58" s="1054" t="s">
        <v>555</v>
      </c>
      <c r="B58" s="1055" t="s">
        <v>556</v>
      </c>
      <c r="C58" s="855" t="s">
        <v>557</v>
      </c>
      <c r="D58" s="856">
        <f>D59+D61+D62+D63</f>
        <v>31026.100000000002</v>
      </c>
      <c r="E58" s="857">
        <f>E59+E61+E62+E63</f>
        <v>15223.3</v>
      </c>
      <c r="F58" s="858">
        <f t="shared" si="8"/>
        <v>0.4906610885673674</v>
      </c>
      <c r="G58" s="851">
        <f t="shared" si="10"/>
        <v>15802.800000000003</v>
      </c>
      <c r="H58" s="857">
        <f>H59+H61+H62+H63</f>
        <v>15047.4</v>
      </c>
      <c r="I58" s="891">
        <f t="shared" si="11"/>
        <v>1.0116897271289391</v>
      </c>
      <c r="J58" s="856">
        <f>J59+J61+J62+J63</f>
        <v>175.89999999999952</v>
      </c>
    </row>
    <row r="59" spans="1:10" ht="12" customHeight="1">
      <c r="A59" s="1054"/>
      <c r="B59" s="1056" t="s">
        <v>558</v>
      </c>
      <c r="C59" s="847" t="s">
        <v>559</v>
      </c>
      <c r="D59" s="1057">
        <v>28000</v>
      </c>
      <c r="E59" s="1058">
        <v>13349.3</v>
      </c>
      <c r="F59" s="1059">
        <f t="shared" si="8"/>
        <v>0.47676071428571426</v>
      </c>
      <c r="G59" s="1060">
        <f t="shared" si="10"/>
        <v>14650.7</v>
      </c>
      <c r="H59" s="1058">
        <v>11533.9</v>
      </c>
      <c r="I59" s="1061">
        <f t="shared" si="11"/>
        <v>1.157396890904204</v>
      </c>
      <c r="J59" s="1062">
        <f t="shared" si="9"/>
        <v>1815.3999999999996</v>
      </c>
    </row>
    <row r="60" spans="1:10" ht="12" customHeight="1">
      <c r="A60" s="1054"/>
      <c r="B60" s="1063" t="s">
        <v>560</v>
      </c>
      <c r="C60" s="1064" t="s">
        <v>561</v>
      </c>
      <c r="D60" s="1065">
        <f>D61+D62+D63</f>
        <v>3026.1</v>
      </c>
      <c r="E60" s="1066">
        <f>E61+E62+E63</f>
        <v>1874</v>
      </c>
      <c r="F60" s="1067">
        <f>IF(D60&gt;0,E60/D60,0)</f>
        <v>0.6192789398896269</v>
      </c>
      <c r="G60" s="1065">
        <f>D60-E60</f>
        <v>1152.1</v>
      </c>
      <c r="H60" s="1066">
        <f>H61+H62+H63</f>
        <v>3513.5</v>
      </c>
      <c r="I60" s="1068">
        <f>IF(H60&gt;0,E60/H60,0)</f>
        <v>0.5333712821972392</v>
      </c>
      <c r="J60" s="1069">
        <f>E60-H60</f>
        <v>-1639.5</v>
      </c>
    </row>
    <row r="61" spans="1:10" ht="12.75" customHeight="1">
      <c r="A61" s="1054"/>
      <c r="B61" s="1070" t="s">
        <v>562</v>
      </c>
      <c r="C61" s="1042" t="s">
        <v>561</v>
      </c>
      <c r="D61" s="1071">
        <v>282.9</v>
      </c>
      <c r="E61" s="914">
        <v>143.1</v>
      </c>
      <c r="F61" s="915">
        <f t="shared" si="8"/>
        <v>0.5058324496288441</v>
      </c>
      <c r="G61" s="916">
        <f>D61-E61</f>
        <v>139.79999999999998</v>
      </c>
      <c r="H61" s="914">
        <v>507.1</v>
      </c>
      <c r="I61" s="917">
        <f>IF(H61&gt;0,E61/H61,0)</f>
        <v>0.28219286136856636</v>
      </c>
      <c r="J61" s="918">
        <f t="shared" si="9"/>
        <v>-364</v>
      </c>
    </row>
    <row r="62" spans="1:10" ht="15.75" customHeight="1">
      <c r="A62" s="1054"/>
      <c r="B62" s="1072" t="s">
        <v>563</v>
      </c>
      <c r="C62" s="871" t="s">
        <v>561</v>
      </c>
      <c r="D62" s="1073">
        <v>2043.3</v>
      </c>
      <c r="E62" s="920">
        <v>1730.9</v>
      </c>
      <c r="F62" s="921">
        <f t="shared" si="8"/>
        <v>0.8471100670484022</v>
      </c>
      <c r="G62" s="922">
        <f>D62-E62</f>
        <v>312.39999999999986</v>
      </c>
      <c r="H62" s="920">
        <v>2406.8</v>
      </c>
      <c r="I62" s="923">
        <f>IF(H62&gt;0,E62/H62,0)</f>
        <v>0.7191706830646502</v>
      </c>
      <c r="J62" s="924">
        <f t="shared" si="9"/>
        <v>-675.9000000000001</v>
      </c>
    </row>
    <row r="63" spans="1:10" ht="31.5" customHeight="1">
      <c r="A63" s="1054"/>
      <c r="B63" s="1074" t="s">
        <v>564</v>
      </c>
      <c r="C63" s="879" t="s">
        <v>561</v>
      </c>
      <c r="D63" s="1073">
        <v>699.9</v>
      </c>
      <c r="E63" s="920"/>
      <c r="F63" s="921">
        <f>IF(D63&gt;0,E63/D63,0)</f>
        <v>0</v>
      </c>
      <c r="G63" s="922">
        <f>D63-E63</f>
        <v>699.9</v>
      </c>
      <c r="H63" s="920">
        <v>599.6</v>
      </c>
      <c r="I63" s="923">
        <f>IF(H63&gt;0,E63/H63,0)</f>
        <v>0</v>
      </c>
      <c r="J63" s="924">
        <f>E63-H63</f>
        <v>-599.6</v>
      </c>
    </row>
    <row r="64" spans="1:10" ht="15" customHeight="1">
      <c r="A64" s="1054"/>
      <c r="B64" s="1055" t="s">
        <v>565</v>
      </c>
      <c r="C64" s="855" t="s">
        <v>566</v>
      </c>
      <c r="D64" s="856">
        <f>D65+D66</f>
        <v>40637.1</v>
      </c>
      <c r="E64" s="857">
        <f>E65+E66</f>
        <v>232.9</v>
      </c>
      <c r="F64" s="858">
        <f t="shared" si="8"/>
        <v>0.005731216056263858</v>
      </c>
      <c r="G64" s="851">
        <f t="shared" si="10"/>
        <v>40404.2</v>
      </c>
      <c r="H64" s="857">
        <f>H65+H66</f>
        <v>332.5</v>
      </c>
      <c r="I64" s="859">
        <f t="shared" si="11"/>
        <v>0.7004511278195489</v>
      </c>
      <c r="J64" s="892">
        <f t="shared" si="9"/>
        <v>-99.6</v>
      </c>
    </row>
    <row r="65" spans="1:10" ht="13.5" customHeight="1">
      <c r="A65" s="1054"/>
      <c r="B65" s="1075" t="s">
        <v>567</v>
      </c>
      <c r="C65" s="863" t="s">
        <v>568</v>
      </c>
      <c r="D65" s="872">
        <v>40000</v>
      </c>
      <c r="E65" s="873"/>
      <c r="F65" s="874">
        <f t="shared" si="8"/>
        <v>0</v>
      </c>
      <c r="G65" s="875">
        <f t="shared" si="10"/>
        <v>40000</v>
      </c>
      <c r="H65" s="873"/>
      <c r="I65" s="876">
        <f t="shared" si="11"/>
        <v>0</v>
      </c>
      <c r="J65" s="877">
        <f t="shared" si="9"/>
        <v>0</v>
      </c>
    </row>
    <row r="66" spans="1:10" ht="12.75" customHeight="1">
      <c r="A66" s="1054"/>
      <c r="B66" s="1075" t="s">
        <v>569</v>
      </c>
      <c r="C66" s="879" t="s">
        <v>570</v>
      </c>
      <c r="D66" s="872">
        <v>637.1</v>
      </c>
      <c r="E66" s="873">
        <v>232.9</v>
      </c>
      <c r="F66" s="874">
        <f t="shared" si="8"/>
        <v>0.3655627060116151</v>
      </c>
      <c r="G66" s="875">
        <f t="shared" si="10"/>
        <v>404.20000000000005</v>
      </c>
      <c r="H66" s="873">
        <v>332.5</v>
      </c>
      <c r="I66" s="876">
        <f t="shared" si="11"/>
        <v>0.7004511278195489</v>
      </c>
      <c r="J66" s="877">
        <f t="shared" si="9"/>
        <v>-99.6</v>
      </c>
    </row>
    <row r="67" spans="1:10" ht="15" customHeight="1">
      <c r="A67" s="1054"/>
      <c r="B67" s="1055" t="s">
        <v>571</v>
      </c>
      <c r="C67" s="855" t="s">
        <v>572</v>
      </c>
      <c r="D67" s="856">
        <f>D68+D69</f>
        <v>3308</v>
      </c>
      <c r="E67" s="857">
        <f>E68+E69</f>
        <v>98</v>
      </c>
      <c r="F67" s="858">
        <f aca="true" t="shared" si="12" ref="F67:F73">IF(D67&gt;0,E67/D67,0)</f>
        <v>0.02962515114873035</v>
      </c>
      <c r="G67" s="851">
        <f aca="true" t="shared" si="13" ref="G67:G73">D67-E67</f>
        <v>3210</v>
      </c>
      <c r="H67" s="857">
        <f>H68+H69</f>
        <v>473.59999999999997</v>
      </c>
      <c r="I67" s="859">
        <f aca="true" t="shared" si="14" ref="I67:I73">IF(H67&gt;0,E67/H67,0)</f>
        <v>0.20692567567567569</v>
      </c>
      <c r="J67" s="892">
        <f t="shared" si="9"/>
        <v>-375.59999999999997</v>
      </c>
    </row>
    <row r="68" spans="1:10" ht="11.25" customHeight="1">
      <c r="A68" s="1054"/>
      <c r="B68" s="1076" t="s">
        <v>573</v>
      </c>
      <c r="C68" s="863"/>
      <c r="D68" s="1077">
        <f>D74</f>
        <v>2234.5</v>
      </c>
      <c r="E68" s="1078">
        <f>E74</f>
        <v>0</v>
      </c>
      <c r="F68" s="1079">
        <f t="shared" si="12"/>
        <v>0</v>
      </c>
      <c r="G68" s="1077">
        <f t="shared" si="13"/>
        <v>2234.5</v>
      </c>
      <c r="H68" s="1078">
        <f>H74</f>
        <v>449.9</v>
      </c>
      <c r="I68" s="1080">
        <f t="shared" si="14"/>
        <v>0</v>
      </c>
      <c r="J68" s="1081">
        <f t="shared" si="9"/>
        <v>-449.9</v>
      </c>
    </row>
    <row r="69" spans="1:10" ht="11.25" customHeight="1">
      <c r="A69" s="1054"/>
      <c r="B69" s="1072" t="s">
        <v>569</v>
      </c>
      <c r="C69" s="879"/>
      <c r="D69" s="1049">
        <f>D71+D72+D75</f>
        <v>1073.5</v>
      </c>
      <c r="E69" s="1050">
        <f>E71+E72+E75</f>
        <v>98</v>
      </c>
      <c r="F69" s="1051">
        <f t="shared" si="12"/>
        <v>0.09129017233348859</v>
      </c>
      <c r="G69" s="1049">
        <f t="shared" si="13"/>
        <v>975.5</v>
      </c>
      <c r="H69" s="1050">
        <f>H71+H72+H75</f>
        <v>23.7</v>
      </c>
      <c r="I69" s="1052">
        <f t="shared" si="14"/>
        <v>4.135021097046414</v>
      </c>
      <c r="J69" s="1053">
        <f t="shared" si="9"/>
        <v>74.3</v>
      </c>
    </row>
    <row r="70" spans="1:10" ht="14.25" customHeight="1">
      <c r="A70" s="1054"/>
      <c r="B70" s="1063" t="s">
        <v>574</v>
      </c>
      <c r="C70" s="1064" t="s">
        <v>575</v>
      </c>
      <c r="D70" s="1065">
        <f>D71+D72</f>
        <v>938.5</v>
      </c>
      <c r="E70" s="1066">
        <f>E71+E72</f>
        <v>98</v>
      </c>
      <c r="F70" s="1067">
        <f t="shared" si="12"/>
        <v>0.10442194992008524</v>
      </c>
      <c r="G70" s="1065">
        <f t="shared" si="13"/>
        <v>840.5</v>
      </c>
      <c r="H70" s="1066">
        <f>H71+H72</f>
        <v>0</v>
      </c>
      <c r="I70" s="1068">
        <f t="shared" si="14"/>
        <v>0</v>
      </c>
      <c r="J70" s="1069">
        <f>E70-H70</f>
        <v>98</v>
      </c>
    </row>
    <row r="71" spans="1:10" ht="22.5" customHeight="1">
      <c r="A71" s="1054"/>
      <c r="B71" s="1041" t="s">
        <v>576</v>
      </c>
      <c r="C71" s="863" t="s">
        <v>575</v>
      </c>
      <c r="D71" s="864">
        <v>937.1</v>
      </c>
      <c r="E71" s="865">
        <v>98</v>
      </c>
      <c r="F71" s="866">
        <f t="shared" si="12"/>
        <v>0.10457795326005762</v>
      </c>
      <c r="G71" s="867">
        <f t="shared" si="13"/>
        <v>839.1</v>
      </c>
      <c r="H71" s="865"/>
      <c r="I71" s="868">
        <f t="shared" si="14"/>
        <v>0</v>
      </c>
      <c r="J71" s="869">
        <f t="shared" si="9"/>
        <v>98</v>
      </c>
    </row>
    <row r="72" spans="1:10" ht="12.75" customHeight="1">
      <c r="A72" s="1054"/>
      <c r="B72" s="1048" t="s">
        <v>577</v>
      </c>
      <c r="C72" s="879" t="s">
        <v>575</v>
      </c>
      <c r="D72" s="880">
        <v>1.4</v>
      </c>
      <c r="E72" s="881"/>
      <c r="F72" s="882">
        <f t="shared" si="12"/>
        <v>0</v>
      </c>
      <c r="G72" s="883">
        <f t="shared" si="13"/>
        <v>1.4</v>
      </c>
      <c r="H72" s="881"/>
      <c r="I72" s="884">
        <f t="shared" si="14"/>
        <v>0</v>
      </c>
      <c r="J72" s="885">
        <f t="shared" si="9"/>
        <v>0</v>
      </c>
    </row>
    <row r="73" spans="1:10" ht="21.75" customHeight="1">
      <c r="A73" s="1054"/>
      <c r="B73" s="1082" t="s">
        <v>578</v>
      </c>
      <c r="C73" s="1064" t="s">
        <v>579</v>
      </c>
      <c r="D73" s="1065">
        <f>D74+D75</f>
        <v>2369.5</v>
      </c>
      <c r="E73" s="1066">
        <f>E74+E75</f>
        <v>0</v>
      </c>
      <c r="F73" s="1067">
        <f t="shared" si="12"/>
        <v>0</v>
      </c>
      <c r="G73" s="1065">
        <f t="shared" si="13"/>
        <v>2369.5</v>
      </c>
      <c r="H73" s="1066">
        <f>H74+H75</f>
        <v>473.59999999999997</v>
      </c>
      <c r="I73" s="1068">
        <f t="shared" si="14"/>
        <v>0</v>
      </c>
      <c r="J73" s="1069">
        <f t="shared" si="9"/>
        <v>-473.59999999999997</v>
      </c>
    </row>
    <row r="74" spans="1:10" ht="11.25" customHeight="1">
      <c r="A74" s="1054"/>
      <c r="B74" s="1083" t="s">
        <v>580</v>
      </c>
      <c r="C74" s="1042" t="s">
        <v>581</v>
      </c>
      <c r="D74" s="1057">
        <v>2234.5</v>
      </c>
      <c r="E74" s="1058"/>
      <c r="F74" s="915">
        <f aca="true" t="shared" si="15" ref="F74:F85">IF(D74&gt;0,E74/D74,0)</f>
        <v>0</v>
      </c>
      <c r="G74" s="916">
        <f aca="true" t="shared" si="16" ref="G74:G85">D74-E74</f>
        <v>2234.5</v>
      </c>
      <c r="H74" s="914">
        <v>449.9</v>
      </c>
      <c r="I74" s="917">
        <f aca="true" t="shared" si="17" ref="I74:I85">IF(H74&gt;0,E74/H74,0)</f>
        <v>0</v>
      </c>
      <c r="J74" s="918">
        <f>E74-H74</f>
        <v>-449.9</v>
      </c>
    </row>
    <row r="75" spans="1:10" ht="14.25" customHeight="1">
      <c r="A75" s="1054"/>
      <c r="B75" s="1075" t="s">
        <v>582</v>
      </c>
      <c r="C75" s="879" t="s">
        <v>583</v>
      </c>
      <c r="D75" s="1073">
        <v>135</v>
      </c>
      <c r="E75" s="920"/>
      <c r="F75" s="921">
        <f t="shared" si="15"/>
        <v>0</v>
      </c>
      <c r="G75" s="922">
        <f t="shared" si="16"/>
        <v>135</v>
      </c>
      <c r="H75" s="920">
        <v>23.7</v>
      </c>
      <c r="I75" s="923">
        <f t="shared" si="17"/>
        <v>0</v>
      </c>
      <c r="J75" s="924">
        <f t="shared" si="9"/>
        <v>-23.7</v>
      </c>
    </row>
    <row r="76" spans="1:10" ht="15.75" customHeight="1">
      <c r="A76" s="1054"/>
      <c r="B76" s="1055" t="s">
        <v>584</v>
      </c>
      <c r="C76" s="855" t="s">
        <v>585</v>
      </c>
      <c r="D76" s="856">
        <f>D77+D78</f>
        <v>156928.9</v>
      </c>
      <c r="E76" s="857">
        <f>E77+E78</f>
        <v>28481.899999999998</v>
      </c>
      <c r="F76" s="858">
        <f t="shared" si="15"/>
        <v>0.1814955690124636</v>
      </c>
      <c r="G76" s="851">
        <f t="shared" si="16"/>
        <v>128447</v>
      </c>
      <c r="H76" s="857">
        <f>H77+H78</f>
        <v>0</v>
      </c>
      <c r="I76" s="859">
        <f t="shared" si="17"/>
        <v>0</v>
      </c>
      <c r="J76" s="892">
        <f t="shared" si="9"/>
        <v>28481.899999999998</v>
      </c>
    </row>
    <row r="77" spans="1:10" ht="12" customHeight="1">
      <c r="A77" s="1054"/>
      <c r="B77" s="1076" t="s">
        <v>573</v>
      </c>
      <c r="C77" s="863"/>
      <c r="D77" s="1077">
        <f>D80+D87</f>
        <v>155000</v>
      </c>
      <c r="E77" s="1078">
        <f>E80+E87</f>
        <v>28197.1</v>
      </c>
      <c r="F77" s="1079">
        <f t="shared" si="15"/>
        <v>0.18191677419354838</v>
      </c>
      <c r="G77" s="1077">
        <f t="shared" si="16"/>
        <v>126802.9</v>
      </c>
      <c r="H77" s="1078">
        <f>H80+H87</f>
        <v>0</v>
      </c>
      <c r="I77" s="1080">
        <f t="shared" si="17"/>
        <v>0</v>
      </c>
      <c r="J77" s="1081">
        <f>E77-H77</f>
        <v>28197.1</v>
      </c>
    </row>
    <row r="78" spans="1:10" ht="11.25" customHeight="1">
      <c r="A78" s="1054"/>
      <c r="B78" s="1072" t="s">
        <v>569</v>
      </c>
      <c r="C78" s="879"/>
      <c r="D78" s="1049">
        <f>D83+D88</f>
        <v>1928.9</v>
      </c>
      <c r="E78" s="1050">
        <f>E83+E88</f>
        <v>284.8</v>
      </c>
      <c r="F78" s="1051">
        <f t="shared" si="15"/>
        <v>0.1476489190730468</v>
      </c>
      <c r="G78" s="1049">
        <f t="shared" si="16"/>
        <v>1644.1000000000001</v>
      </c>
      <c r="H78" s="1050">
        <f>H83+H88</f>
        <v>0</v>
      </c>
      <c r="I78" s="1052">
        <f t="shared" si="17"/>
        <v>0</v>
      </c>
      <c r="J78" s="1053">
        <f>E78-H78</f>
        <v>284.8</v>
      </c>
    </row>
    <row r="79" spans="1:10" ht="12.75" customHeight="1">
      <c r="A79" s="1054"/>
      <c r="B79" s="1084" t="s">
        <v>586</v>
      </c>
      <c r="C79" s="1085" t="s">
        <v>585</v>
      </c>
      <c r="D79" s="1086">
        <f>D80+D83</f>
        <v>156565.7</v>
      </c>
      <c r="E79" s="1087">
        <f>E80+E83</f>
        <v>28481.899999999998</v>
      </c>
      <c r="F79" s="1088">
        <f>IF(D79&gt;0,E79/D79,0)</f>
        <v>0.18191660114571706</v>
      </c>
      <c r="G79" s="1086">
        <f>D79-E79</f>
        <v>128083.80000000002</v>
      </c>
      <c r="H79" s="1087">
        <f>H80+H83</f>
        <v>0</v>
      </c>
      <c r="I79" s="1089">
        <f>IF(H79&gt;0,E79/H79,0)</f>
        <v>0</v>
      </c>
      <c r="J79" s="1090">
        <f>E79-H79</f>
        <v>28481.899999999998</v>
      </c>
    </row>
    <row r="80" spans="1:10" ht="12.75" customHeight="1">
      <c r="A80" s="1054"/>
      <c r="B80" s="1091" t="s">
        <v>587</v>
      </c>
      <c r="C80" s="1064" t="s">
        <v>585</v>
      </c>
      <c r="D80" s="1065">
        <f>D81+D82</f>
        <v>155000</v>
      </c>
      <c r="E80" s="1066">
        <f>E81+E82</f>
        <v>28197.1</v>
      </c>
      <c r="F80" s="1067">
        <f>IF(D80&gt;0,E80/D80,0)</f>
        <v>0.18191677419354838</v>
      </c>
      <c r="G80" s="1065">
        <f>D80-E80</f>
        <v>126802.9</v>
      </c>
      <c r="H80" s="1066">
        <f>H81+H82</f>
        <v>0</v>
      </c>
      <c r="I80" s="1068">
        <f>IF(H80&gt;0,E80/H80,0)</f>
        <v>0</v>
      </c>
      <c r="J80" s="1069">
        <f>E80-H80</f>
        <v>28197.1</v>
      </c>
    </row>
    <row r="81" spans="1:10" ht="11.25" customHeight="1">
      <c r="A81" s="1054"/>
      <c r="B81" s="1083" t="s">
        <v>588</v>
      </c>
      <c r="C81" s="1042" t="s">
        <v>589</v>
      </c>
      <c r="D81" s="1071"/>
      <c r="E81" s="914"/>
      <c r="F81" s="915">
        <f t="shared" si="15"/>
        <v>0</v>
      </c>
      <c r="G81" s="916">
        <f t="shared" si="16"/>
        <v>0</v>
      </c>
      <c r="H81" s="914">
        <v>0</v>
      </c>
      <c r="I81" s="910">
        <f>IF(H81&gt;0,(E81+#REF!+E82)/H81,0)</f>
        <v>0</v>
      </c>
      <c r="J81" s="911">
        <f>(E81+E82)-(H81+H82)</f>
        <v>28197.1</v>
      </c>
    </row>
    <row r="82" spans="1:10" ht="12.75" customHeight="1">
      <c r="A82" s="1054"/>
      <c r="B82" s="1092" t="s">
        <v>590</v>
      </c>
      <c r="C82" s="1093" t="s">
        <v>591</v>
      </c>
      <c r="D82" s="1073">
        <v>155000</v>
      </c>
      <c r="E82" s="920">
        <v>28197.1</v>
      </c>
      <c r="F82" s="921">
        <f t="shared" si="15"/>
        <v>0.18191677419354838</v>
      </c>
      <c r="G82" s="922">
        <f t="shared" si="16"/>
        <v>126802.9</v>
      </c>
      <c r="H82" s="920"/>
      <c r="I82" s="910"/>
      <c r="J82" s="911"/>
    </row>
    <row r="83" spans="1:10" ht="12" customHeight="1">
      <c r="A83" s="1054"/>
      <c r="B83" s="1091" t="s">
        <v>592</v>
      </c>
      <c r="C83" s="1064" t="s">
        <v>585</v>
      </c>
      <c r="D83" s="1065">
        <f>D84+D85</f>
        <v>1565.7</v>
      </c>
      <c r="E83" s="1066">
        <f>E84+E85</f>
        <v>284.8</v>
      </c>
      <c r="F83" s="1067">
        <f t="shared" si="15"/>
        <v>0.18189946988567415</v>
      </c>
      <c r="G83" s="1065">
        <f t="shared" si="16"/>
        <v>1280.9</v>
      </c>
      <c r="H83" s="1066">
        <f>H84+H85</f>
        <v>0</v>
      </c>
      <c r="I83" s="1068">
        <f t="shared" si="17"/>
        <v>0</v>
      </c>
      <c r="J83" s="1069">
        <f>E83-H83</f>
        <v>284.8</v>
      </c>
    </row>
    <row r="84" spans="1:10" ht="12" customHeight="1">
      <c r="A84" s="1054"/>
      <c r="B84" s="1083" t="s">
        <v>569</v>
      </c>
      <c r="C84" s="1042" t="s">
        <v>589</v>
      </c>
      <c r="D84" s="1071"/>
      <c r="E84" s="914"/>
      <c r="F84" s="915">
        <f>IF(D84&gt;0,E84/D84,0)</f>
        <v>0</v>
      </c>
      <c r="G84" s="916">
        <f>D84-E84</f>
        <v>0</v>
      </c>
      <c r="H84" s="914"/>
      <c r="I84" s="917">
        <f>IF(H84&gt;0,E84/H84,0)</f>
        <v>0</v>
      </c>
      <c r="J84" s="918">
        <f>E84-H84</f>
        <v>0</v>
      </c>
    </row>
    <row r="85" spans="1:10" ht="12" customHeight="1">
      <c r="A85" s="1054"/>
      <c r="B85" s="1048" t="s">
        <v>569</v>
      </c>
      <c r="C85" s="879" t="s">
        <v>593</v>
      </c>
      <c r="D85" s="880">
        <v>1565.7</v>
      </c>
      <c r="E85" s="881">
        <v>284.8</v>
      </c>
      <c r="F85" s="882">
        <f t="shared" si="15"/>
        <v>0.18189946988567415</v>
      </c>
      <c r="G85" s="883">
        <f t="shared" si="16"/>
        <v>1280.9</v>
      </c>
      <c r="H85" s="881"/>
      <c r="I85" s="884">
        <f t="shared" si="17"/>
        <v>0</v>
      </c>
      <c r="J85" s="885">
        <f t="shared" si="9"/>
        <v>284.8</v>
      </c>
    </row>
    <row r="86" spans="1:10" ht="12" customHeight="1">
      <c r="A86" s="1054"/>
      <c r="B86" s="1094" t="s">
        <v>594</v>
      </c>
      <c r="C86" s="1095" t="s">
        <v>585</v>
      </c>
      <c r="D86" s="1096">
        <f>D87+D88</f>
        <v>363.2</v>
      </c>
      <c r="E86" s="1097">
        <f>E87+E88</f>
        <v>0</v>
      </c>
      <c r="F86" s="1098">
        <f aca="true" t="shared" si="18" ref="F86:F91">IF(D86&gt;0,E86/D86,0)</f>
        <v>0</v>
      </c>
      <c r="G86" s="1096">
        <f aca="true" t="shared" si="19" ref="G86:G91">D86-E86</f>
        <v>363.2</v>
      </c>
      <c r="H86" s="1097">
        <f>H87+H88</f>
        <v>0</v>
      </c>
      <c r="I86" s="1099">
        <f aca="true" t="shared" si="20" ref="I86:I91">IF(H86&gt;0,E86/H86,0)</f>
        <v>0</v>
      </c>
      <c r="J86" s="1100">
        <f t="shared" si="9"/>
        <v>0</v>
      </c>
    </row>
    <row r="87" spans="1:10" ht="12" customHeight="1">
      <c r="A87" s="1054"/>
      <c r="B87" s="1075" t="s">
        <v>595</v>
      </c>
      <c r="C87" s="871" t="s">
        <v>591</v>
      </c>
      <c r="D87" s="872"/>
      <c r="E87" s="873"/>
      <c r="F87" s="874">
        <f t="shared" si="18"/>
        <v>0</v>
      </c>
      <c r="G87" s="875">
        <f t="shared" si="19"/>
        <v>0</v>
      </c>
      <c r="H87" s="873"/>
      <c r="I87" s="876">
        <f t="shared" si="20"/>
        <v>0</v>
      </c>
      <c r="J87" s="877">
        <f t="shared" si="9"/>
        <v>0</v>
      </c>
    </row>
    <row r="88" spans="1:10" ht="12" customHeight="1">
      <c r="A88" s="1054"/>
      <c r="B88" s="1048" t="s">
        <v>569</v>
      </c>
      <c r="C88" s="879" t="s">
        <v>593</v>
      </c>
      <c r="D88" s="880">
        <v>363.2</v>
      </c>
      <c r="E88" s="881"/>
      <c r="F88" s="882">
        <f t="shared" si="18"/>
        <v>0</v>
      </c>
      <c r="G88" s="883">
        <f t="shared" si="19"/>
        <v>363.2</v>
      </c>
      <c r="H88" s="881"/>
      <c r="I88" s="884">
        <f t="shared" si="20"/>
        <v>0</v>
      </c>
      <c r="J88" s="885">
        <f>E88-H88</f>
        <v>0</v>
      </c>
    </row>
    <row r="89" spans="1:10" ht="23.25" customHeight="1">
      <c r="A89" s="1054"/>
      <c r="B89" s="1055" t="s">
        <v>596</v>
      </c>
      <c r="C89" s="855" t="s">
        <v>597</v>
      </c>
      <c r="D89" s="1101">
        <f>D90+D91</f>
        <v>16352.1</v>
      </c>
      <c r="E89" s="1102">
        <f>E90+E91</f>
        <v>0</v>
      </c>
      <c r="F89" s="1103">
        <f t="shared" si="18"/>
        <v>0</v>
      </c>
      <c r="G89" s="909">
        <f t="shared" si="19"/>
        <v>16352.1</v>
      </c>
      <c r="H89" s="1102">
        <f>H90+H91</f>
        <v>0</v>
      </c>
      <c r="I89" s="1104">
        <f t="shared" si="20"/>
        <v>0</v>
      </c>
      <c r="J89" s="1105">
        <f t="shared" si="9"/>
        <v>0</v>
      </c>
    </row>
    <row r="90" spans="1:10" ht="12" customHeight="1">
      <c r="A90" s="1054"/>
      <c r="B90" s="1076" t="s">
        <v>573</v>
      </c>
      <c r="C90" s="1042"/>
      <c r="D90" s="1106">
        <f>D93+D98</f>
        <v>16188.5</v>
      </c>
      <c r="E90" s="1107">
        <f>E93+E98</f>
        <v>0</v>
      </c>
      <c r="F90" s="1108">
        <f t="shared" si="18"/>
        <v>0</v>
      </c>
      <c r="G90" s="1106">
        <f t="shared" si="19"/>
        <v>16188.5</v>
      </c>
      <c r="H90" s="1107">
        <f>H93+H98</f>
        <v>0</v>
      </c>
      <c r="I90" s="1109">
        <f t="shared" si="20"/>
        <v>0</v>
      </c>
      <c r="J90" s="1110">
        <f t="shared" si="9"/>
        <v>0</v>
      </c>
    </row>
    <row r="91" spans="1:10" ht="12" customHeight="1">
      <c r="A91" s="1054"/>
      <c r="B91" s="1072" t="s">
        <v>569</v>
      </c>
      <c r="C91" s="871"/>
      <c r="D91" s="1111">
        <f>D96+D99</f>
        <v>163.6</v>
      </c>
      <c r="E91" s="1112">
        <f>E96+E99</f>
        <v>0</v>
      </c>
      <c r="F91" s="1113">
        <f t="shared" si="18"/>
        <v>0</v>
      </c>
      <c r="G91" s="1111">
        <f t="shared" si="19"/>
        <v>163.6</v>
      </c>
      <c r="H91" s="1112">
        <f>H96+H99</f>
        <v>0</v>
      </c>
      <c r="I91" s="1114">
        <f t="shared" si="20"/>
        <v>0</v>
      </c>
      <c r="J91" s="1115">
        <f t="shared" si="9"/>
        <v>0</v>
      </c>
    </row>
    <row r="92" spans="1:10" ht="22.5" customHeight="1">
      <c r="A92" s="1054"/>
      <c r="B92" s="1116" t="s">
        <v>598</v>
      </c>
      <c r="C92" s="1117" t="s">
        <v>599</v>
      </c>
      <c r="D92" s="1101">
        <f>D93+D96</f>
        <v>7677</v>
      </c>
      <c r="E92" s="1102">
        <f>E93+E96</f>
        <v>0</v>
      </c>
      <c r="F92" s="1103">
        <f aca="true" t="shared" si="21" ref="F92:F101">IF(D92&gt;0,E92/D92,0)</f>
        <v>0</v>
      </c>
      <c r="G92" s="909">
        <f aca="true" t="shared" si="22" ref="G92:G101">D92-E92</f>
        <v>7677</v>
      </c>
      <c r="H92" s="1102">
        <f>H93+H96</f>
        <v>0</v>
      </c>
      <c r="I92" s="1104">
        <f aca="true" t="shared" si="23" ref="I92:I101">IF(H92&gt;0,E92/H92,0)</f>
        <v>0</v>
      </c>
      <c r="J92" s="1105">
        <f t="shared" si="9"/>
        <v>0</v>
      </c>
    </row>
    <row r="93" spans="1:10" ht="16.5" customHeight="1">
      <c r="A93" s="1054"/>
      <c r="B93" s="1063" t="s">
        <v>600</v>
      </c>
      <c r="C93" s="1064" t="s">
        <v>599</v>
      </c>
      <c r="D93" s="1065">
        <f>D94+D95</f>
        <v>7600.2</v>
      </c>
      <c r="E93" s="1066">
        <f>E94+E95</f>
        <v>0</v>
      </c>
      <c r="F93" s="1067">
        <f>IF(D93&gt;0,E93/D93,0)</f>
        <v>0</v>
      </c>
      <c r="G93" s="1065">
        <f>D93-E93</f>
        <v>7600.2</v>
      </c>
      <c r="H93" s="1066">
        <f>H94+H95</f>
        <v>0</v>
      </c>
      <c r="I93" s="1068">
        <f>IF(H93&gt;0,E93/H93,0)</f>
        <v>0</v>
      </c>
      <c r="J93" s="1118">
        <f>E93-H93</f>
        <v>0</v>
      </c>
    </row>
    <row r="94" spans="1:10" ht="13.5" customHeight="1">
      <c r="A94" s="1054"/>
      <c r="B94" s="1076" t="s">
        <v>601</v>
      </c>
      <c r="C94" s="1042" t="s">
        <v>599</v>
      </c>
      <c r="D94" s="1071">
        <v>7524.2</v>
      </c>
      <c r="E94" s="914"/>
      <c r="F94" s="915">
        <f>IF(D94&gt;0,E94/D94,0)</f>
        <v>0</v>
      </c>
      <c r="G94" s="916">
        <f>D94-E94</f>
        <v>7524.2</v>
      </c>
      <c r="H94" s="914"/>
      <c r="I94" s="917">
        <f>IF(H94&gt;0,E94/H94,0)</f>
        <v>0</v>
      </c>
      <c r="J94" s="1119">
        <f>E94-H94</f>
        <v>0</v>
      </c>
    </row>
    <row r="95" spans="1:10" ht="12" customHeight="1">
      <c r="A95" s="1054"/>
      <c r="B95" s="1056" t="s">
        <v>602</v>
      </c>
      <c r="C95" s="1120" t="s">
        <v>599</v>
      </c>
      <c r="D95" s="1057">
        <v>76</v>
      </c>
      <c r="E95" s="1058"/>
      <c r="F95" s="1059">
        <f t="shared" si="21"/>
        <v>0</v>
      </c>
      <c r="G95" s="1060">
        <f t="shared" si="22"/>
        <v>76</v>
      </c>
      <c r="H95" s="1058"/>
      <c r="I95" s="1061">
        <f t="shared" si="23"/>
        <v>0</v>
      </c>
      <c r="J95" s="1121">
        <f t="shared" si="9"/>
        <v>0</v>
      </c>
    </row>
    <row r="96" spans="1:10" ht="14.25" customHeight="1">
      <c r="A96" s="1054"/>
      <c r="B96" s="1063" t="s">
        <v>603</v>
      </c>
      <c r="C96" s="1004" t="s">
        <v>599</v>
      </c>
      <c r="D96" s="1005">
        <v>76.8</v>
      </c>
      <c r="E96" s="907"/>
      <c r="F96" s="908">
        <f t="shared" si="21"/>
        <v>0</v>
      </c>
      <c r="G96" s="909">
        <f t="shared" si="22"/>
        <v>76.8</v>
      </c>
      <c r="H96" s="907"/>
      <c r="I96" s="910">
        <f t="shared" si="23"/>
        <v>0</v>
      </c>
      <c r="J96" s="1122">
        <f t="shared" si="9"/>
        <v>0</v>
      </c>
    </row>
    <row r="97" spans="1:10" ht="24" customHeight="1">
      <c r="A97" s="1123"/>
      <c r="B97" s="1116" t="s">
        <v>604</v>
      </c>
      <c r="C97" s="1117" t="s">
        <v>605</v>
      </c>
      <c r="D97" s="1101">
        <f>D98+D99</f>
        <v>8675.099999999999</v>
      </c>
      <c r="E97" s="1102">
        <f>E98+E99</f>
        <v>0</v>
      </c>
      <c r="F97" s="1103">
        <f>IF(D97&gt;0,E97/D97,0)</f>
        <v>0</v>
      </c>
      <c r="G97" s="909">
        <f>D97-E97</f>
        <v>8675.099999999999</v>
      </c>
      <c r="H97" s="1102">
        <f>H98+H99</f>
        <v>0</v>
      </c>
      <c r="I97" s="1104">
        <f>IF(H97&gt;0,E97/H97,0)</f>
        <v>0</v>
      </c>
      <c r="J97" s="1105">
        <f>E97-H97</f>
        <v>0</v>
      </c>
    </row>
    <row r="98" spans="1:10" ht="15" customHeight="1">
      <c r="A98" s="1123"/>
      <c r="B98" s="1076" t="s">
        <v>606</v>
      </c>
      <c r="C98" s="1042" t="s">
        <v>605</v>
      </c>
      <c r="D98" s="1071">
        <v>8588.3</v>
      </c>
      <c r="E98" s="914"/>
      <c r="F98" s="915">
        <f>IF(D98&gt;0,E98/D98,0)</f>
        <v>0</v>
      </c>
      <c r="G98" s="916">
        <f>D98-E98</f>
        <v>8588.3</v>
      </c>
      <c r="H98" s="914"/>
      <c r="I98" s="917">
        <f>IF(H98&gt;0,E98/H98,0)</f>
        <v>0</v>
      </c>
      <c r="J98" s="1119">
        <f>E98-H98</f>
        <v>0</v>
      </c>
    </row>
    <row r="99" spans="1:10" ht="14.25" customHeight="1">
      <c r="A99" s="1123"/>
      <c r="B99" s="1075" t="s">
        <v>569</v>
      </c>
      <c r="C99" s="871" t="s">
        <v>605</v>
      </c>
      <c r="D99" s="872">
        <v>86.8</v>
      </c>
      <c r="E99" s="873"/>
      <c r="F99" s="874">
        <f>IF(D99&gt;0,E99/D99,0)</f>
        <v>0</v>
      </c>
      <c r="G99" s="875">
        <f>D99-E99</f>
        <v>86.8</v>
      </c>
      <c r="H99" s="873"/>
      <c r="I99" s="876">
        <f>IF(H99&gt;0,E99/H99,0)</f>
        <v>0</v>
      </c>
      <c r="J99" s="1124">
        <f>E99-H99</f>
        <v>0</v>
      </c>
    </row>
    <row r="100" spans="1:10" ht="21" customHeight="1">
      <c r="A100" s="1027" t="s">
        <v>607</v>
      </c>
      <c r="B100" s="1125" t="s">
        <v>608</v>
      </c>
      <c r="C100" s="1126" t="s">
        <v>473</v>
      </c>
      <c r="D100" s="1127">
        <f>D101</f>
        <v>10</v>
      </c>
      <c r="E100" s="1128">
        <f>E101</f>
        <v>0</v>
      </c>
      <c r="F100" s="1129">
        <f t="shared" si="21"/>
        <v>0</v>
      </c>
      <c r="G100" s="1127">
        <f t="shared" si="22"/>
        <v>10</v>
      </c>
      <c r="H100" s="1128">
        <f>H101</f>
        <v>0</v>
      </c>
      <c r="I100" s="1130">
        <f t="shared" si="23"/>
        <v>0</v>
      </c>
      <c r="J100" s="1131">
        <f t="shared" si="9"/>
        <v>0</v>
      </c>
    </row>
    <row r="101" spans="1:10" ht="27.75" customHeight="1">
      <c r="A101" s="904" t="s">
        <v>609</v>
      </c>
      <c r="B101" s="1132" t="s">
        <v>610</v>
      </c>
      <c r="C101" s="938" t="s">
        <v>611</v>
      </c>
      <c r="D101" s="939">
        <v>10</v>
      </c>
      <c r="E101" s="940"/>
      <c r="F101" s="941">
        <f t="shared" si="21"/>
        <v>0</v>
      </c>
      <c r="G101" s="942">
        <f t="shared" si="22"/>
        <v>10</v>
      </c>
      <c r="H101" s="940"/>
      <c r="I101" s="943">
        <f t="shared" si="23"/>
        <v>0</v>
      </c>
      <c r="J101" s="1133">
        <f t="shared" si="9"/>
        <v>0</v>
      </c>
    </row>
    <row r="102" spans="1:10" ht="78" customHeight="1">
      <c r="A102" s="1134"/>
      <c r="B102" s="1056"/>
      <c r="C102" s="947"/>
      <c r="D102" s="948"/>
      <c r="E102" s="949"/>
      <c r="F102" s="950"/>
      <c r="G102" s="949"/>
      <c r="H102" s="949"/>
      <c r="I102" s="950"/>
      <c r="J102" s="948"/>
    </row>
    <row r="103" spans="1:10" ht="24" customHeight="1">
      <c r="A103" s="1134"/>
      <c r="B103" s="1056"/>
      <c r="C103" s="947"/>
      <c r="D103" s="948"/>
      <c r="E103" s="949"/>
      <c r="F103" s="950"/>
      <c r="G103" s="949"/>
      <c r="H103" s="949"/>
      <c r="I103" s="950"/>
      <c r="J103" s="948"/>
    </row>
    <row r="104" spans="1:10" ht="18.75" customHeight="1">
      <c r="A104" s="1135" t="s">
        <v>612</v>
      </c>
      <c r="B104" s="1136" t="s">
        <v>613</v>
      </c>
      <c r="C104" s="1137" t="s">
        <v>473</v>
      </c>
      <c r="D104" s="1138">
        <f>D106+D107</f>
        <v>29936.6</v>
      </c>
      <c r="E104" s="1139">
        <f>E106+E107</f>
        <v>7886.700000000001</v>
      </c>
      <c r="F104" s="1140">
        <f>IF(D104&gt;0,E104/D104,0)</f>
        <v>0.2634467508000241</v>
      </c>
      <c r="G104" s="1141">
        <f>D104-E104</f>
        <v>22049.899999999998</v>
      </c>
      <c r="H104" s="1139">
        <f>H106+H107</f>
        <v>14656.2</v>
      </c>
      <c r="I104" s="1142">
        <f>IF(H104&gt;0,E104/H104,0)</f>
        <v>0.5381135628607688</v>
      </c>
      <c r="J104" s="1143">
        <f>E104-H104</f>
        <v>-6769.5</v>
      </c>
    </row>
    <row r="105" spans="1:10" ht="11.25" customHeight="1">
      <c r="A105" s="959"/>
      <c r="B105" s="960" t="s">
        <v>474</v>
      </c>
      <c r="C105" s="821"/>
      <c r="D105" s="822">
        <f>D104/D516*100</f>
        <v>3.2559877715833747</v>
      </c>
      <c r="E105" s="1144">
        <f>E104/E516*100</f>
        <v>1.8817113225257074</v>
      </c>
      <c r="F105" s="1145"/>
      <c r="G105" s="822"/>
      <c r="H105" s="1144">
        <f>H104/H516*100</f>
        <v>3.7769272477255256</v>
      </c>
      <c r="I105" s="1146"/>
      <c r="J105" s="1147"/>
    </row>
    <row r="106" spans="1:10" ht="12.75" customHeight="1">
      <c r="A106" s="828" t="s">
        <v>475</v>
      </c>
      <c r="B106" s="828"/>
      <c r="C106" s="829"/>
      <c r="D106" s="141">
        <f>D109+D117+D130+D161</f>
        <v>21374.1</v>
      </c>
      <c r="E106" s="1148">
        <f>E109+E117+E130+E161</f>
        <v>7886.700000000001</v>
      </c>
      <c r="F106" s="1149">
        <f aca="true" t="shared" si="24" ref="F106:F118">IF(D106&gt;0,E106/D106,0)</f>
        <v>0.36898395721925137</v>
      </c>
      <c r="G106" s="833">
        <f aca="true" t="shared" si="25" ref="G106:G118">D106-E106</f>
        <v>13487.399999999998</v>
      </c>
      <c r="H106" s="1150">
        <f>H109+H117+H130+H161</f>
        <v>11119.7</v>
      </c>
      <c r="I106" s="1151">
        <f aca="true" t="shared" si="26" ref="I106:I118">IF(H106&gt;0,E106/H106,0)</f>
        <v>0.7092547460812791</v>
      </c>
      <c r="J106" s="1152">
        <f aca="true" t="shared" si="27" ref="J106:J163">E106-H106</f>
        <v>-3233</v>
      </c>
    </row>
    <row r="107" spans="1:10" ht="11.25" customHeight="1">
      <c r="A107" s="837" t="s">
        <v>476</v>
      </c>
      <c r="B107" s="837"/>
      <c r="C107" s="838"/>
      <c r="D107" s="435">
        <f>D110+D118+D131+D162</f>
        <v>8562.5</v>
      </c>
      <c r="E107" s="436">
        <f>E110+E118+E131+E162</f>
        <v>0</v>
      </c>
      <c r="F107" s="1153">
        <f t="shared" si="24"/>
        <v>0</v>
      </c>
      <c r="G107" s="151">
        <f t="shared" si="25"/>
        <v>8562.5</v>
      </c>
      <c r="H107" s="1154">
        <f>H110+H118+H131+H162</f>
        <v>3536.5</v>
      </c>
      <c r="I107" s="1155">
        <f t="shared" si="26"/>
        <v>0</v>
      </c>
      <c r="J107" s="1156">
        <f t="shared" si="27"/>
        <v>-3536.5</v>
      </c>
    </row>
    <row r="108" spans="1:10" ht="15" customHeight="1">
      <c r="A108" s="1027" t="s">
        <v>614</v>
      </c>
      <c r="B108" s="1157" t="s">
        <v>615</v>
      </c>
      <c r="C108" s="1158" t="s">
        <v>473</v>
      </c>
      <c r="D108" s="1159">
        <f>D109+D110</f>
        <v>3878</v>
      </c>
      <c r="E108" s="1160">
        <f>E109+E110</f>
        <v>2191.2</v>
      </c>
      <c r="F108" s="1129">
        <f t="shared" si="24"/>
        <v>0.5650335224342444</v>
      </c>
      <c r="G108" s="851">
        <f t="shared" si="25"/>
        <v>1686.8000000000002</v>
      </c>
      <c r="H108" s="1160">
        <f>H109+H110</f>
        <v>4455.1</v>
      </c>
      <c r="I108" s="1130">
        <f t="shared" si="26"/>
        <v>0.4918408116540593</v>
      </c>
      <c r="J108" s="1161">
        <f t="shared" si="27"/>
        <v>-2263.9000000000005</v>
      </c>
    </row>
    <row r="109" spans="1:10" ht="12.75" customHeight="1">
      <c r="A109" s="828" t="s">
        <v>475</v>
      </c>
      <c r="B109" s="828"/>
      <c r="C109" s="829"/>
      <c r="D109" s="141">
        <f>D113+D115</f>
        <v>3878</v>
      </c>
      <c r="E109" s="1148">
        <f>E113+E115</f>
        <v>2191.2</v>
      </c>
      <c r="F109" s="1149">
        <f t="shared" si="24"/>
        <v>0.5650335224342444</v>
      </c>
      <c r="G109" s="833">
        <f t="shared" si="25"/>
        <v>1686.8000000000002</v>
      </c>
      <c r="H109" s="1150">
        <f>H113+H115</f>
        <v>4455.1</v>
      </c>
      <c r="I109" s="1151">
        <f t="shared" si="26"/>
        <v>0.4918408116540593</v>
      </c>
      <c r="J109" s="1152">
        <f t="shared" si="27"/>
        <v>-2263.9000000000005</v>
      </c>
    </row>
    <row r="110" spans="1:10" ht="11.25" customHeight="1">
      <c r="A110" s="837" t="s">
        <v>476</v>
      </c>
      <c r="B110" s="837"/>
      <c r="C110" s="838"/>
      <c r="D110" s="435"/>
      <c r="E110" s="436"/>
      <c r="F110" s="1153">
        <f t="shared" si="24"/>
        <v>0</v>
      </c>
      <c r="G110" s="151">
        <f t="shared" si="25"/>
        <v>0</v>
      </c>
      <c r="H110" s="1154"/>
      <c r="I110" s="1155">
        <f t="shared" si="26"/>
        <v>0</v>
      </c>
      <c r="J110" s="1156"/>
    </row>
    <row r="111" spans="1:10" ht="14.25" customHeight="1">
      <c r="A111" s="1162" t="s">
        <v>348</v>
      </c>
      <c r="B111" s="1163" t="s">
        <v>616</v>
      </c>
      <c r="C111" s="995" t="s">
        <v>473</v>
      </c>
      <c r="D111" s="996">
        <f>D112+D114</f>
        <v>3878</v>
      </c>
      <c r="E111" s="1164">
        <f>E112+E114</f>
        <v>2191.2</v>
      </c>
      <c r="F111" s="1165">
        <f t="shared" si="24"/>
        <v>0.5650335224342444</v>
      </c>
      <c r="G111" s="1166">
        <f t="shared" si="25"/>
        <v>1686.8000000000002</v>
      </c>
      <c r="H111" s="1164">
        <f>H112+H114</f>
        <v>4455.1</v>
      </c>
      <c r="I111" s="1167">
        <f t="shared" si="26"/>
        <v>0.4918408116540593</v>
      </c>
      <c r="J111" s="1168">
        <f t="shared" si="27"/>
        <v>-2263.9000000000005</v>
      </c>
    </row>
    <row r="112" spans="1:10" ht="11.25" customHeight="1">
      <c r="A112" s="1162"/>
      <c r="B112" s="1169" t="s">
        <v>617</v>
      </c>
      <c r="C112" s="1117" t="s">
        <v>473</v>
      </c>
      <c r="D112" s="1101">
        <f>D113</f>
        <v>3326</v>
      </c>
      <c r="E112" s="1170">
        <f>E113</f>
        <v>2191.2</v>
      </c>
      <c r="F112" s="1103">
        <f t="shared" si="24"/>
        <v>0.6588093806374022</v>
      </c>
      <c r="G112" s="909">
        <f t="shared" si="25"/>
        <v>1134.8000000000002</v>
      </c>
      <c r="H112" s="1171">
        <f>H113</f>
        <v>4185.5</v>
      </c>
      <c r="I112" s="1104">
        <f t="shared" si="26"/>
        <v>0.5235216819973718</v>
      </c>
      <c r="J112" s="1172">
        <f t="shared" si="27"/>
        <v>-1994.3000000000002</v>
      </c>
    </row>
    <row r="113" spans="1:10" ht="21.75" customHeight="1">
      <c r="A113" s="1162"/>
      <c r="B113" s="1173" t="s">
        <v>618</v>
      </c>
      <c r="C113" s="1042" t="s">
        <v>619</v>
      </c>
      <c r="D113" s="1071">
        <v>3326</v>
      </c>
      <c r="E113" s="1174">
        <v>2191.2</v>
      </c>
      <c r="F113" s="915">
        <f t="shared" si="24"/>
        <v>0.6588093806374022</v>
      </c>
      <c r="G113" s="916">
        <f t="shared" si="25"/>
        <v>1134.8000000000002</v>
      </c>
      <c r="H113" s="1174">
        <v>4185.5</v>
      </c>
      <c r="I113" s="917">
        <f t="shared" si="26"/>
        <v>0.5235216819973718</v>
      </c>
      <c r="J113" s="1175">
        <f t="shared" si="27"/>
        <v>-1994.3000000000002</v>
      </c>
    </row>
    <row r="114" spans="1:10" ht="12" customHeight="1">
      <c r="A114" s="1162"/>
      <c r="B114" s="1176" t="s">
        <v>620</v>
      </c>
      <c r="C114" s="1117"/>
      <c r="D114" s="1101">
        <f>D115</f>
        <v>552</v>
      </c>
      <c r="E114" s="1170">
        <f>E115</f>
        <v>0</v>
      </c>
      <c r="F114" s="1103">
        <f t="shared" si="24"/>
        <v>0</v>
      </c>
      <c r="G114" s="909">
        <f t="shared" si="25"/>
        <v>552</v>
      </c>
      <c r="H114" s="1170">
        <f>H115</f>
        <v>269.6</v>
      </c>
      <c r="I114" s="1104">
        <f t="shared" si="26"/>
        <v>0</v>
      </c>
      <c r="J114" s="1172">
        <f t="shared" si="27"/>
        <v>-269.6</v>
      </c>
    </row>
    <row r="115" spans="1:10" ht="15" customHeight="1">
      <c r="A115" s="1162"/>
      <c r="B115" s="1041" t="s">
        <v>621</v>
      </c>
      <c r="C115" s="863" t="s">
        <v>622</v>
      </c>
      <c r="D115" s="864">
        <v>552</v>
      </c>
      <c r="E115" s="1177"/>
      <c r="F115" s="866">
        <f t="shared" si="24"/>
        <v>0</v>
      </c>
      <c r="G115" s="867">
        <f t="shared" si="25"/>
        <v>552</v>
      </c>
      <c r="H115" s="1177">
        <v>269.6</v>
      </c>
      <c r="I115" s="943">
        <f t="shared" si="26"/>
        <v>0</v>
      </c>
      <c r="J115" s="1178">
        <f>E115-H115</f>
        <v>-269.6</v>
      </c>
    </row>
    <row r="116" spans="1:10" ht="15" customHeight="1">
      <c r="A116" s="951" t="s">
        <v>623</v>
      </c>
      <c r="B116" s="1179" t="s">
        <v>624</v>
      </c>
      <c r="C116" s="1180" t="s">
        <v>473</v>
      </c>
      <c r="D116" s="31">
        <f>D117+D118</f>
        <v>1060</v>
      </c>
      <c r="E116" s="1181">
        <f>E117+E118</f>
        <v>61</v>
      </c>
      <c r="F116" s="1182">
        <f t="shared" si="24"/>
        <v>0.057547169811320756</v>
      </c>
      <c r="G116" s="957">
        <f t="shared" si="25"/>
        <v>999</v>
      </c>
      <c r="H116" s="1181">
        <f>H117+H118</f>
        <v>3875.8</v>
      </c>
      <c r="I116" s="1183">
        <f t="shared" si="26"/>
        <v>0.015738686206718613</v>
      </c>
      <c r="J116" s="1184">
        <f aca="true" t="shared" si="28" ref="J116:J128">E116-H116</f>
        <v>-3814.8</v>
      </c>
    </row>
    <row r="117" spans="1:10" ht="10.5" customHeight="1">
      <c r="A117" s="1185" t="s">
        <v>475</v>
      </c>
      <c r="B117" s="1185"/>
      <c r="C117" s="1186"/>
      <c r="D117" s="128">
        <f>D119</f>
        <v>1060</v>
      </c>
      <c r="E117" s="1187">
        <f>E119</f>
        <v>61</v>
      </c>
      <c r="F117" s="1188">
        <f t="shared" si="24"/>
        <v>0.057547169811320756</v>
      </c>
      <c r="G117" s="1189">
        <f t="shared" si="25"/>
        <v>999</v>
      </c>
      <c r="H117" s="1187">
        <f>H119</f>
        <v>339.3</v>
      </c>
      <c r="I117" s="1190">
        <f t="shared" si="26"/>
        <v>0.17978190391983495</v>
      </c>
      <c r="J117" s="130">
        <f t="shared" si="28"/>
        <v>-278.3</v>
      </c>
    </row>
    <row r="118" spans="1:10" ht="10.5" customHeight="1">
      <c r="A118" s="837" t="s">
        <v>476</v>
      </c>
      <c r="B118" s="837"/>
      <c r="C118" s="838"/>
      <c r="D118" s="435">
        <f>D126</f>
        <v>0</v>
      </c>
      <c r="E118" s="436">
        <f>E126</f>
        <v>0</v>
      </c>
      <c r="F118" s="1153">
        <f t="shared" si="24"/>
        <v>0</v>
      </c>
      <c r="G118" s="151">
        <f t="shared" si="25"/>
        <v>0</v>
      </c>
      <c r="H118" s="436">
        <f>H126</f>
        <v>3536.5</v>
      </c>
      <c r="I118" s="1155">
        <f t="shared" si="26"/>
        <v>0</v>
      </c>
      <c r="J118" s="439">
        <f t="shared" si="28"/>
        <v>-3536.5</v>
      </c>
    </row>
    <row r="119" spans="1:10" ht="21.75" customHeight="1">
      <c r="A119" s="1191"/>
      <c r="B119" s="1192" t="s">
        <v>625</v>
      </c>
      <c r="C119" s="1117" t="s">
        <v>626</v>
      </c>
      <c r="D119" s="1101">
        <f>D120+D121+D122+D123+D124+D125</f>
        <v>1060</v>
      </c>
      <c r="E119" s="1193">
        <f>E120+E121+E122+E123+E124+E125</f>
        <v>61</v>
      </c>
      <c r="F119" s="1103">
        <f aca="true" t="shared" si="29" ref="F119:F128">IF(D119&gt;0,E119/D119,0)</f>
        <v>0.057547169811320756</v>
      </c>
      <c r="G119" s="1101">
        <f aca="true" t="shared" si="30" ref="G119:G128">D119-E119</f>
        <v>999</v>
      </c>
      <c r="H119" s="1193">
        <f>H120+H121+H122+H123+H124+H125</f>
        <v>339.3</v>
      </c>
      <c r="I119" s="1104">
        <f aca="true" t="shared" si="31" ref="I119:I128">IF(H119&gt;0,E119/H119,0)</f>
        <v>0.17978190391983495</v>
      </c>
      <c r="J119" s="1194">
        <f t="shared" si="28"/>
        <v>-278.3</v>
      </c>
    </row>
    <row r="120" spans="1:10" ht="19.5" customHeight="1">
      <c r="A120" s="1191"/>
      <c r="B120" s="1195" t="s">
        <v>627</v>
      </c>
      <c r="C120" s="1004" t="s">
        <v>626</v>
      </c>
      <c r="D120" s="1071"/>
      <c r="E120" s="1196"/>
      <c r="F120" s="915">
        <f t="shared" si="29"/>
        <v>0</v>
      </c>
      <c r="G120" s="916">
        <f t="shared" si="30"/>
        <v>0</v>
      </c>
      <c r="H120" s="1196"/>
      <c r="I120" s="917">
        <f t="shared" si="31"/>
        <v>0</v>
      </c>
      <c r="J120" s="918">
        <f t="shared" si="28"/>
        <v>0</v>
      </c>
    </row>
    <row r="121" spans="1:10" ht="19.5" customHeight="1">
      <c r="A121" s="1191"/>
      <c r="B121" s="1197" t="s">
        <v>628</v>
      </c>
      <c r="C121" s="1004"/>
      <c r="D121" s="872"/>
      <c r="E121" s="1198"/>
      <c r="F121" s="874">
        <f t="shared" si="29"/>
        <v>0</v>
      </c>
      <c r="G121" s="875">
        <f t="shared" si="30"/>
        <v>0</v>
      </c>
      <c r="H121" s="1198">
        <v>135.6</v>
      </c>
      <c r="I121" s="876">
        <f t="shared" si="31"/>
        <v>0</v>
      </c>
      <c r="J121" s="877">
        <f t="shared" si="28"/>
        <v>-135.6</v>
      </c>
    </row>
    <row r="122" spans="1:10" ht="20.25" customHeight="1">
      <c r="A122" s="1191"/>
      <c r="B122" s="1197" t="s">
        <v>629</v>
      </c>
      <c r="C122" s="1004"/>
      <c r="D122" s="872"/>
      <c r="E122" s="1198"/>
      <c r="F122" s="874">
        <f t="shared" si="29"/>
        <v>0</v>
      </c>
      <c r="G122" s="875">
        <f t="shared" si="30"/>
        <v>0</v>
      </c>
      <c r="H122" s="1198">
        <v>104.7</v>
      </c>
      <c r="I122" s="876">
        <f t="shared" si="31"/>
        <v>0</v>
      </c>
      <c r="J122" s="877">
        <f t="shared" si="28"/>
        <v>-104.7</v>
      </c>
    </row>
    <row r="123" spans="1:10" ht="19.5" customHeight="1">
      <c r="A123" s="1191"/>
      <c r="B123" s="1199" t="s">
        <v>630</v>
      </c>
      <c r="C123" s="1004"/>
      <c r="D123" s="872">
        <v>560</v>
      </c>
      <c r="E123" s="1198">
        <v>61</v>
      </c>
      <c r="F123" s="874">
        <f>IF(D123&gt;0,E123/D123,0)</f>
        <v>0.10892857142857143</v>
      </c>
      <c r="G123" s="875">
        <f>D123-E123</f>
        <v>499</v>
      </c>
      <c r="H123" s="1198"/>
      <c r="I123" s="876">
        <f>IF(H123&gt;0,E123/H123,0)</f>
        <v>0</v>
      </c>
      <c r="J123" s="877">
        <f>E123-H123</f>
        <v>61</v>
      </c>
    </row>
    <row r="124" spans="1:10" ht="19.5" customHeight="1">
      <c r="A124" s="1191"/>
      <c r="B124" s="1200" t="s">
        <v>631</v>
      </c>
      <c r="C124" s="1004"/>
      <c r="D124" s="872">
        <v>500</v>
      </c>
      <c r="E124" s="1198"/>
      <c r="F124" s="874">
        <f>IF(D124&gt;0,E124/D124,0)</f>
        <v>0</v>
      </c>
      <c r="G124" s="875">
        <f>D124-E124</f>
        <v>500</v>
      </c>
      <c r="H124" s="1198"/>
      <c r="I124" s="876">
        <f>IF(H124&gt;0,E124/H124,0)</f>
        <v>0</v>
      </c>
      <c r="J124" s="877">
        <f>E124-H124</f>
        <v>0</v>
      </c>
    </row>
    <row r="125" spans="1:10" ht="12.75" customHeight="1">
      <c r="A125" s="1191"/>
      <c r="B125" s="1201" t="s">
        <v>632</v>
      </c>
      <c r="C125" s="1004"/>
      <c r="D125" s="880"/>
      <c r="E125" s="1202"/>
      <c r="F125" s="882">
        <f t="shared" si="29"/>
        <v>0</v>
      </c>
      <c r="G125" s="883">
        <f t="shared" si="30"/>
        <v>0</v>
      </c>
      <c r="H125" s="1202">
        <v>99</v>
      </c>
      <c r="I125" s="884">
        <f t="shared" si="31"/>
        <v>0</v>
      </c>
      <c r="J125" s="885">
        <f t="shared" si="28"/>
        <v>-99</v>
      </c>
    </row>
    <row r="126" spans="1:10" ht="32.25" customHeight="1">
      <c r="A126" s="1191"/>
      <c r="B126" s="424" t="s">
        <v>633</v>
      </c>
      <c r="C126" s="1203" t="s">
        <v>634</v>
      </c>
      <c r="D126" s="1106">
        <f>D127+D128</f>
        <v>0</v>
      </c>
      <c r="E126" s="1204">
        <f>E127+E128</f>
        <v>0</v>
      </c>
      <c r="F126" s="1108">
        <f t="shared" si="29"/>
        <v>0</v>
      </c>
      <c r="G126" s="1106">
        <f t="shared" si="30"/>
        <v>0</v>
      </c>
      <c r="H126" s="1204">
        <f>H127+H128</f>
        <v>3536.5</v>
      </c>
      <c r="I126" s="1109">
        <f t="shared" si="31"/>
        <v>0</v>
      </c>
      <c r="J126" s="1110">
        <f t="shared" si="28"/>
        <v>-3536.5</v>
      </c>
    </row>
    <row r="127" spans="1:10" ht="19.5" customHeight="1">
      <c r="A127" s="1191"/>
      <c r="B127" s="1197" t="s">
        <v>628</v>
      </c>
      <c r="C127" s="1205" t="s">
        <v>634</v>
      </c>
      <c r="D127" s="872"/>
      <c r="E127" s="1198"/>
      <c r="F127" s="874">
        <f t="shared" si="29"/>
        <v>0</v>
      </c>
      <c r="G127" s="875">
        <f t="shared" si="30"/>
        <v>0</v>
      </c>
      <c r="H127" s="1198">
        <v>2576.7</v>
      </c>
      <c r="I127" s="876">
        <f t="shared" si="31"/>
        <v>0</v>
      </c>
      <c r="J127" s="877">
        <f t="shared" si="28"/>
        <v>-2576.7</v>
      </c>
    </row>
    <row r="128" spans="1:10" ht="20.25" customHeight="1">
      <c r="A128" s="1191"/>
      <c r="B128" s="1197" t="s">
        <v>629</v>
      </c>
      <c r="C128" s="1205"/>
      <c r="D128" s="1073"/>
      <c r="E128" s="1206"/>
      <c r="F128" s="921">
        <f t="shared" si="29"/>
        <v>0</v>
      </c>
      <c r="G128" s="922">
        <f t="shared" si="30"/>
        <v>0</v>
      </c>
      <c r="H128" s="1206">
        <v>959.8</v>
      </c>
      <c r="I128" s="923">
        <f t="shared" si="31"/>
        <v>0</v>
      </c>
      <c r="J128" s="924">
        <f t="shared" si="28"/>
        <v>-959.8</v>
      </c>
    </row>
    <row r="129" spans="1:10" ht="15" customHeight="1">
      <c r="A129" s="951" t="s">
        <v>635</v>
      </c>
      <c r="B129" s="1207" t="s">
        <v>636</v>
      </c>
      <c r="C129" s="1180" t="s">
        <v>473</v>
      </c>
      <c r="D129" s="31">
        <f>D130+D131</f>
        <v>19482.6</v>
      </c>
      <c r="E129" s="1208">
        <f>E130+E131</f>
        <v>3253.1000000000004</v>
      </c>
      <c r="F129" s="1182">
        <f aca="true" t="shared" si="32" ref="F129:F143">IF(D129&gt;0,E129/D129,0)</f>
        <v>0.16697463377577945</v>
      </c>
      <c r="G129" s="957">
        <f aca="true" t="shared" si="33" ref="G129:G141">D129-E129</f>
        <v>16229.499999999998</v>
      </c>
      <c r="H129" s="1208">
        <f>H130+H131</f>
        <v>3852.6</v>
      </c>
      <c r="I129" s="1183">
        <f aca="true" t="shared" si="34" ref="I129:I143">IF(H129&gt;0,E129/H129,0)</f>
        <v>0.8443908010174948</v>
      </c>
      <c r="J129" s="1184">
        <f t="shared" si="27"/>
        <v>-599.4999999999995</v>
      </c>
    </row>
    <row r="130" spans="1:10" ht="12" customHeight="1">
      <c r="A130" s="1185" t="s">
        <v>475</v>
      </c>
      <c r="B130" s="1185"/>
      <c r="C130" s="1186"/>
      <c r="D130" s="128">
        <f>D133+D134+D136+D137+D139+D140+D142+D143+D144+D146+D148</f>
        <v>10920.1</v>
      </c>
      <c r="E130" s="1187">
        <f>E133+E134+E136+E137+E139+E140+E142+E143+E144+E146+E148</f>
        <v>3253.1000000000004</v>
      </c>
      <c r="F130" s="1188">
        <f t="shared" si="32"/>
        <v>0.2979002023790991</v>
      </c>
      <c r="G130" s="1189">
        <f>D130-E130</f>
        <v>7667</v>
      </c>
      <c r="H130" s="1187">
        <f>H133+H134+H136+H137+H139+H140+H142+H143+H144+H146+H148</f>
        <v>3852.6</v>
      </c>
      <c r="I130" s="1190">
        <f t="shared" si="34"/>
        <v>0.8443908010174948</v>
      </c>
      <c r="J130" s="130">
        <f t="shared" si="27"/>
        <v>-599.4999999999995</v>
      </c>
    </row>
    <row r="131" spans="1:10" ht="9.75" customHeight="1">
      <c r="A131" s="837" t="s">
        <v>476</v>
      </c>
      <c r="B131" s="837"/>
      <c r="C131" s="838"/>
      <c r="D131" s="435">
        <f>D145+D149</f>
        <v>8562.5</v>
      </c>
      <c r="E131" s="436">
        <f>E145+E149</f>
        <v>0</v>
      </c>
      <c r="F131" s="1153">
        <f t="shared" si="32"/>
        <v>0</v>
      </c>
      <c r="G131" s="151">
        <f>D131-E131</f>
        <v>8562.5</v>
      </c>
      <c r="H131" s="436">
        <f>H145+H149</f>
        <v>0</v>
      </c>
      <c r="I131" s="1155">
        <f t="shared" si="34"/>
        <v>0</v>
      </c>
      <c r="J131" s="439">
        <f t="shared" si="27"/>
        <v>0</v>
      </c>
    </row>
    <row r="132" spans="1:10" ht="15" customHeight="1">
      <c r="A132" s="1209" t="s">
        <v>348</v>
      </c>
      <c r="B132" s="1210" t="s">
        <v>637</v>
      </c>
      <c r="C132" s="1211" t="s">
        <v>473</v>
      </c>
      <c r="D132" s="1212">
        <f>D133+D134</f>
        <v>8209.7</v>
      </c>
      <c r="E132" s="1213">
        <f>E133+E134</f>
        <v>2441.3</v>
      </c>
      <c r="F132" s="1214">
        <f t="shared" si="32"/>
        <v>0.29736774790796255</v>
      </c>
      <c r="G132" s="1215">
        <f t="shared" si="33"/>
        <v>5768.400000000001</v>
      </c>
      <c r="H132" s="1213">
        <f>H133+H134</f>
        <v>3054.4</v>
      </c>
      <c r="I132" s="1216">
        <f t="shared" si="34"/>
        <v>0.7992731796752227</v>
      </c>
      <c r="J132" s="1217">
        <f t="shared" si="27"/>
        <v>-613.0999999999999</v>
      </c>
    </row>
    <row r="133" spans="1:10" ht="12" customHeight="1">
      <c r="A133" s="1209"/>
      <c r="B133" s="1218" t="s">
        <v>638</v>
      </c>
      <c r="C133" s="1219" t="s">
        <v>639</v>
      </c>
      <c r="D133" s="1220">
        <v>8209.7</v>
      </c>
      <c r="E133" s="873">
        <v>2441.3</v>
      </c>
      <c r="F133" s="1221">
        <f t="shared" si="32"/>
        <v>0.29736774790796255</v>
      </c>
      <c r="G133" s="875">
        <f t="shared" si="33"/>
        <v>5768.400000000001</v>
      </c>
      <c r="H133" s="873">
        <v>3054.4</v>
      </c>
      <c r="I133" s="876">
        <f t="shared" si="34"/>
        <v>0.7992731796752227</v>
      </c>
      <c r="J133" s="877">
        <f t="shared" si="27"/>
        <v>-613.0999999999999</v>
      </c>
    </row>
    <row r="134" spans="1:10" ht="9.75" customHeight="1">
      <c r="A134" s="1209"/>
      <c r="B134" s="1218" t="s">
        <v>640</v>
      </c>
      <c r="C134" s="1219" t="s">
        <v>622</v>
      </c>
      <c r="D134" s="1220"/>
      <c r="E134" s="873"/>
      <c r="F134" s="1221">
        <f t="shared" si="32"/>
        <v>0</v>
      </c>
      <c r="G134" s="875">
        <f t="shared" si="33"/>
        <v>0</v>
      </c>
      <c r="H134" s="873"/>
      <c r="I134" s="876">
        <f t="shared" si="34"/>
        <v>0</v>
      </c>
      <c r="J134" s="877">
        <f t="shared" si="27"/>
        <v>0</v>
      </c>
    </row>
    <row r="135" spans="1:10" ht="14.25" customHeight="1">
      <c r="A135" s="1209"/>
      <c r="B135" s="1222" t="s">
        <v>641</v>
      </c>
      <c r="C135" s="1211" t="s">
        <v>473</v>
      </c>
      <c r="D135" s="1212">
        <f>D136+D137</f>
        <v>624</v>
      </c>
      <c r="E135" s="1223">
        <f>E136+E137</f>
        <v>234.8</v>
      </c>
      <c r="F135" s="1224">
        <f t="shared" si="32"/>
        <v>0.3762820512820513</v>
      </c>
      <c r="G135" s="1215">
        <f t="shared" si="33"/>
        <v>389.2</v>
      </c>
      <c r="H135" s="1223">
        <f>H136+H137</f>
        <v>185.1</v>
      </c>
      <c r="I135" s="1225">
        <f t="shared" si="34"/>
        <v>1.2685035116153431</v>
      </c>
      <c r="J135" s="1226">
        <f t="shared" si="27"/>
        <v>49.70000000000002</v>
      </c>
    </row>
    <row r="136" spans="1:10" ht="11.25" customHeight="1">
      <c r="A136" s="1209"/>
      <c r="B136" s="1218" t="s">
        <v>642</v>
      </c>
      <c r="C136" s="1219" t="s">
        <v>643</v>
      </c>
      <c r="D136" s="1220">
        <v>624</v>
      </c>
      <c r="E136" s="873">
        <v>234.8</v>
      </c>
      <c r="F136" s="1221">
        <f t="shared" si="32"/>
        <v>0.3762820512820513</v>
      </c>
      <c r="G136" s="875">
        <f t="shared" si="33"/>
        <v>389.2</v>
      </c>
      <c r="H136" s="873">
        <v>185.1</v>
      </c>
      <c r="I136" s="876">
        <f t="shared" si="34"/>
        <v>1.2685035116153431</v>
      </c>
      <c r="J136" s="877">
        <f t="shared" si="27"/>
        <v>49.70000000000002</v>
      </c>
    </row>
    <row r="137" spans="1:10" ht="11.25" customHeight="1">
      <c r="A137" s="1209"/>
      <c r="B137" s="1227" t="s">
        <v>644</v>
      </c>
      <c r="C137" s="1219" t="s">
        <v>622</v>
      </c>
      <c r="D137" s="1220"/>
      <c r="E137" s="873"/>
      <c r="F137" s="1221">
        <f t="shared" si="32"/>
        <v>0</v>
      </c>
      <c r="G137" s="875">
        <f t="shared" si="33"/>
        <v>0</v>
      </c>
      <c r="H137" s="873"/>
      <c r="I137" s="876">
        <f t="shared" si="34"/>
        <v>0</v>
      </c>
      <c r="J137" s="1124">
        <f t="shared" si="27"/>
        <v>0</v>
      </c>
    </row>
    <row r="138" spans="1:10" ht="12.75">
      <c r="A138" s="1209"/>
      <c r="B138" s="1222" t="s">
        <v>645</v>
      </c>
      <c r="C138" s="1211" t="s">
        <v>473</v>
      </c>
      <c r="D138" s="1212">
        <f>D139+D140</f>
        <v>846</v>
      </c>
      <c r="E138" s="1223">
        <f>E139+E140</f>
        <v>246.8</v>
      </c>
      <c r="F138" s="1224">
        <f t="shared" si="32"/>
        <v>0.29172576832151303</v>
      </c>
      <c r="G138" s="1215">
        <f t="shared" si="33"/>
        <v>599.2</v>
      </c>
      <c r="H138" s="1223">
        <f>H139+H140</f>
        <v>245</v>
      </c>
      <c r="I138" s="1225">
        <f t="shared" si="34"/>
        <v>1.0073469387755103</v>
      </c>
      <c r="J138" s="1226">
        <f t="shared" si="27"/>
        <v>1.8000000000000114</v>
      </c>
    </row>
    <row r="139" spans="1:10" ht="12" customHeight="1">
      <c r="A139" s="1209"/>
      <c r="B139" s="639" t="s">
        <v>646</v>
      </c>
      <c r="C139" s="1219" t="s">
        <v>647</v>
      </c>
      <c r="D139" s="1220">
        <v>846</v>
      </c>
      <c r="E139" s="873">
        <v>246.8</v>
      </c>
      <c r="F139" s="1221">
        <f t="shared" si="32"/>
        <v>0.29172576832151303</v>
      </c>
      <c r="G139" s="875">
        <f t="shared" si="33"/>
        <v>599.2</v>
      </c>
      <c r="H139" s="873">
        <v>245</v>
      </c>
      <c r="I139" s="876">
        <f t="shared" si="34"/>
        <v>1.0073469387755103</v>
      </c>
      <c r="J139" s="877">
        <f t="shared" si="27"/>
        <v>1.8000000000000114</v>
      </c>
    </row>
    <row r="140" spans="1:10" ht="9.75" customHeight="1">
      <c r="A140" s="1209"/>
      <c r="B140" s="639" t="s">
        <v>648</v>
      </c>
      <c r="C140" s="1219" t="s">
        <v>649</v>
      </c>
      <c r="D140" s="1220"/>
      <c r="E140" s="873"/>
      <c r="F140" s="1221">
        <f t="shared" si="32"/>
        <v>0</v>
      </c>
      <c r="G140" s="875">
        <f>D140-E140</f>
        <v>0</v>
      </c>
      <c r="H140" s="873"/>
      <c r="I140" s="876">
        <f t="shared" si="34"/>
        <v>0</v>
      </c>
      <c r="J140" s="1124">
        <f>E140-H140</f>
        <v>0</v>
      </c>
    </row>
    <row r="141" spans="1:10" ht="13.5" customHeight="1">
      <c r="A141" s="1209"/>
      <c r="B141" s="1222" t="s">
        <v>650</v>
      </c>
      <c r="C141" s="1211" t="s">
        <v>473</v>
      </c>
      <c r="D141" s="1212">
        <f>D142+D143+D144+D145+D146+D147</f>
        <v>9802.9</v>
      </c>
      <c r="E141" s="1223">
        <f>E142+E143+E144+E145+E146+E147</f>
        <v>330.2</v>
      </c>
      <c r="F141" s="1224">
        <f t="shared" si="32"/>
        <v>0.03368390986340777</v>
      </c>
      <c r="G141" s="1215">
        <f t="shared" si="33"/>
        <v>9472.699999999999</v>
      </c>
      <c r="H141" s="1223">
        <f>H142+H143+H144+H145+H146+H147</f>
        <v>368.09999999999997</v>
      </c>
      <c r="I141" s="1225">
        <f t="shared" si="34"/>
        <v>0.8970388481390927</v>
      </c>
      <c r="J141" s="1226">
        <f t="shared" si="27"/>
        <v>-37.89999999999998</v>
      </c>
    </row>
    <row r="142" spans="1:10" ht="12.75" customHeight="1">
      <c r="A142" s="1209"/>
      <c r="B142" s="1075" t="s">
        <v>651</v>
      </c>
      <c r="C142" s="1219" t="s">
        <v>652</v>
      </c>
      <c r="D142" s="1220">
        <v>683.9</v>
      </c>
      <c r="E142" s="873">
        <v>297.7</v>
      </c>
      <c r="F142" s="1221">
        <f t="shared" si="32"/>
        <v>0.4352975581225325</v>
      </c>
      <c r="G142" s="875">
        <f aca="true" t="shared" si="35" ref="G142:G163">D142-E142</f>
        <v>386.2</v>
      </c>
      <c r="H142" s="873">
        <v>366.9</v>
      </c>
      <c r="I142" s="876">
        <f t="shared" si="34"/>
        <v>0.8113927500681385</v>
      </c>
      <c r="J142" s="877">
        <f t="shared" si="27"/>
        <v>-69.19999999999999</v>
      </c>
    </row>
    <row r="143" spans="1:10" ht="11.25" customHeight="1">
      <c r="A143" s="1209"/>
      <c r="B143" s="1228" t="s">
        <v>653</v>
      </c>
      <c r="C143" s="1219" t="s">
        <v>654</v>
      </c>
      <c r="D143" s="1220">
        <v>180</v>
      </c>
      <c r="E143" s="873">
        <v>32.5</v>
      </c>
      <c r="F143" s="1221">
        <f t="shared" si="32"/>
        <v>0.18055555555555555</v>
      </c>
      <c r="G143" s="875">
        <f t="shared" si="35"/>
        <v>147.5</v>
      </c>
      <c r="H143" s="873"/>
      <c r="I143" s="876">
        <f t="shared" si="34"/>
        <v>0</v>
      </c>
      <c r="J143" s="877">
        <f t="shared" si="27"/>
        <v>32.5</v>
      </c>
    </row>
    <row r="144" spans="1:10" ht="22.5" customHeight="1">
      <c r="A144" s="1209"/>
      <c r="B144" s="1075" t="s">
        <v>655</v>
      </c>
      <c r="C144" s="1219" t="s">
        <v>656</v>
      </c>
      <c r="D144" s="1220">
        <v>50</v>
      </c>
      <c r="E144" s="873"/>
      <c r="F144" s="1221">
        <f aca="true" t="shared" si="36" ref="F144:F151">IF(D144&gt;0,E144/D144,0)</f>
        <v>0</v>
      </c>
      <c r="G144" s="875">
        <f t="shared" si="35"/>
        <v>50</v>
      </c>
      <c r="H144" s="873"/>
      <c r="I144" s="876">
        <f aca="true" t="shared" si="37" ref="I144:I151">IF(H144&gt;0,E144/H144,0)</f>
        <v>0</v>
      </c>
      <c r="J144" s="877">
        <f t="shared" si="27"/>
        <v>0</v>
      </c>
    </row>
    <row r="145" spans="1:10" ht="21" customHeight="1">
      <c r="A145" s="1209"/>
      <c r="B145" s="1229" t="s">
        <v>657</v>
      </c>
      <c r="C145" s="1219" t="s">
        <v>658</v>
      </c>
      <c r="D145" s="1220"/>
      <c r="E145" s="873"/>
      <c r="F145" s="1221">
        <f t="shared" si="36"/>
        <v>0</v>
      </c>
      <c r="G145" s="875">
        <f t="shared" si="35"/>
        <v>0</v>
      </c>
      <c r="H145" s="873"/>
      <c r="I145" s="876">
        <f t="shared" si="37"/>
        <v>0</v>
      </c>
      <c r="J145" s="877">
        <f t="shared" si="27"/>
        <v>0</v>
      </c>
    </row>
    <row r="146" spans="1:10" ht="11.25" customHeight="1">
      <c r="A146" s="1209"/>
      <c r="B146" s="1092" t="s">
        <v>659</v>
      </c>
      <c r="C146" s="1230" t="s">
        <v>622</v>
      </c>
      <c r="D146" s="919">
        <v>240</v>
      </c>
      <c r="E146" s="920"/>
      <c r="F146" s="1231">
        <f t="shared" si="36"/>
        <v>0</v>
      </c>
      <c r="G146" s="922">
        <f t="shared" si="35"/>
        <v>240</v>
      </c>
      <c r="H146" s="920"/>
      <c r="I146" s="923">
        <f t="shared" si="37"/>
        <v>0</v>
      </c>
      <c r="J146" s="1232">
        <f t="shared" si="27"/>
        <v>0</v>
      </c>
    </row>
    <row r="147" spans="1:10" ht="21.75" customHeight="1">
      <c r="A147" s="1209"/>
      <c r="B147" s="1233" t="s">
        <v>660</v>
      </c>
      <c r="C147" s="1117" t="s">
        <v>661</v>
      </c>
      <c r="D147" s="1101">
        <f>D148+D149</f>
        <v>8649</v>
      </c>
      <c r="E147" s="1170">
        <f>E148+E149</f>
        <v>0</v>
      </c>
      <c r="F147" s="1103">
        <f t="shared" si="36"/>
        <v>0</v>
      </c>
      <c r="G147" s="1101">
        <f t="shared" si="35"/>
        <v>8649</v>
      </c>
      <c r="H147" s="1170">
        <f>H148+H149</f>
        <v>1.2</v>
      </c>
      <c r="I147" s="1104">
        <f t="shared" si="37"/>
        <v>0</v>
      </c>
      <c r="J147" s="1194">
        <f aca="true" t="shared" si="38" ref="J147:J159">E147-H147</f>
        <v>-1.2</v>
      </c>
    </row>
    <row r="148" spans="1:10" ht="11.25" customHeight="1">
      <c r="A148" s="1209"/>
      <c r="B148" s="1234" t="s">
        <v>662</v>
      </c>
      <c r="C148" s="1235"/>
      <c r="D148" s="1236">
        <f>D151+D156</f>
        <v>86.5</v>
      </c>
      <c r="E148" s="1078">
        <f>E151+E156</f>
        <v>0</v>
      </c>
      <c r="F148" s="1237">
        <f t="shared" si="36"/>
        <v>0</v>
      </c>
      <c r="G148" s="1077">
        <f t="shared" si="35"/>
        <v>86.5</v>
      </c>
      <c r="H148" s="1078">
        <f>H151+H156</f>
        <v>1.2</v>
      </c>
      <c r="I148" s="1080">
        <f t="shared" si="37"/>
        <v>0</v>
      </c>
      <c r="J148" s="1238">
        <f t="shared" si="38"/>
        <v>-1.2</v>
      </c>
    </row>
    <row r="149" spans="1:10" ht="10.5" customHeight="1">
      <c r="A149" s="1209"/>
      <c r="B149" s="1239" t="s">
        <v>663</v>
      </c>
      <c r="C149" s="900"/>
      <c r="D149" s="1240">
        <f>D152+D157</f>
        <v>8562.5</v>
      </c>
      <c r="E149" s="1050">
        <f>E152+E157</f>
        <v>0</v>
      </c>
      <c r="F149" s="1241">
        <f t="shared" si="36"/>
        <v>0</v>
      </c>
      <c r="G149" s="1049">
        <f t="shared" si="35"/>
        <v>8562.5</v>
      </c>
      <c r="H149" s="1050">
        <f>H152+H157</f>
        <v>0</v>
      </c>
      <c r="I149" s="1052">
        <f t="shared" si="37"/>
        <v>0</v>
      </c>
      <c r="J149" s="1242">
        <f t="shared" si="38"/>
        <v>0</v>
      </c>
    </row>
    <row r="150" spans="1:10" ht="12.75" customHeight="1">
      <c r="A150" s="1243"/>
      <c r="B150" s="1063" t="s">
        <v>664</v>
      </c>
      <c r="C150" s="1064" t="s">
        <v>599</v>
      </c>
      <c r="D150" s="1065">
        <f>D151+D152</f>
        <v>0</v>
      </c>
      <c r="E150" s="1066">
        <f>E151+E152</f>
        <v>0</v>
      </c>
      <c r="F150" s="1067">
        <f t="shared" si="36"/>
        <v>0</v>
      </c>
      <c r="G150" s="1065">
        <f t="shared" si="35"/>
        <v>0</v>
      </c>
      <c r="H150" s="1066">
        <f>H151+H152</f>
        <v>0</v>
      </c>
      <c r="I150" s="1068">
        <f t="shared" si="37"/>
        <v>0</v>
      </c>
      <c r="J150" s="1118">
        <f t="shared" si="38"/>
        <v>0</v>
      </c>
    </row>
    <row r="151" spans="1:10" ht="10.5" customHeight="1">
      <c r="A151" s="1243"/>
      <c r="B151" s="1063" t="s">
        <v>665</v>
      </c>
      <c r="C151" s="1004" t="s">
        <v>599</v>
      </c>
      <c r="D151" s="1005">
        <v>0</v>
      </c>
      <c r="E151" s="907"/>
      <c r="F151" s="908">
        <f t="shared" si="36"/>
        <v>0</v>
      </c>
      <c r="G151" s="909">
        <f t="shared" si="35"/>
        <v>0</v>
      </c>
      <c r="H151" s="907"/>
      <c r="I151" s="910">
        <f t="shared" si="37"/>
        <v>0</v>
      </c>
      <c r="J151" s="1122">
        <f t="shared" si="38"/>
        <v>0</v>
      </c>
    </row>
    <row r="152" spans="1:10" ht="10.5" customHeight="1">
      <c r="A152" s="1243"/>
      <c r="B152" s="1063" t="s">
        <v>666</v>
      </c>
      <c r="C152" s="1244" t="s">
        <v>599</v>
      </c>
      <c r="D152" s="1245">
        <f>D153+D154</f>
        <v>0</v>
      </c>
      <c r="E152" s="1246">
        <f>E153+E154</f>
        <v>0</v>
      </c>
      <c r="F152" s="1247">
        <f aca="true" t="shared" si="39" ref="F152:F159">IF(D152&gt;0,E152/D152,0)</f>
        <v>0</v>
      </c>
      <c r="G152" s="1245">
        <f aca="true" t="shared" si="40" ref="G152:G159">D152-E152</f>
        <v>0</v>
      </c>
      <c r="H152" s="1246">
        <f>H153+H154</f>
        <v>0</v>
      </c>
      <c r="I152" s="1248">
        <f aca="true" t="shared" si="41" ref="I152:I159">IF(H152&gt;0,E152/H152,0)</f>
        <v>0</v>
      </c>
      <c r="J152" s="1249">
        <f t="shared" si="38"/>
        <v>0</v>
      </c>
    </row>
    <row r="153" spans="1:10" ht="10.5" customHeight="1">
      <c r="A153" s="1243"/>
      <c r="B153" s="1076" t="s">
        <v>667</v>
      </c>
      <c r="C153" s="1042" t="s">
        <v>599</v>
      </c>
      <c r="D153" s="1071">
        <v>0</v>
      </c>
      <c r="E153" s="914"/>
      <c r="F153" s="915">
        <f t="shared" si="39"/>
        <v>0</v>
      </c>
      <c r="G153" s="916">
        <f t="shared" si="40"/>
        <v>0</v>
      </c>
      <c r="H153" s="914"/>
      <c r="I153" s="917">
        <f t="shared" si="41"/>
        <v>0</v>
      </c>
      <c r="J153" s="1119">
        <f t="shared" si="38"/>
        <v>0</v>
      </c>
    </row>
    <row r="154" spans="1:10" ht="10.5" customHeight="1">
      <c r="A154" s="1243"/>
      <c r="B154" s="1056" t="s">
        <v>668</v>
      </c>
      <c r="C154" s="1120" t="s">
        <v>599</v>
      </c>
      <c r="D154" s="1250">
        <v>0</v>
      </c>
      <c r="E154" s="1058"/>
      <c r="F154" s="1059">
        <f t="shared" si="39"/>
        <v>0</v>
      </c>
      <c r="G154" s="1060">
        <f t="shared" si="40"/>
        <v>0</v>
      </c>
      <c r="H154" s="1058"/>
      <c r="I154" s="1061">
        <f t="shared" si="41"/>
        <v>0</v>
      </c>
      <c r="J154" s="1121">
        <f t="shared" si="38"/>
        <v>0</v>
      </c>
    </row>
    <row r="155" spans="1:10" ht="12.75" customHeight="1">
      <c r="A155" s="1243"/>
      <c r="B155" s="1063" t="s">
        <v>669</v>
      </c>
      <c r="C155" s="1064" t="s">
        <v>670</v>
      </c>
      <c r="D155" s="1065">
        <f>D156+D157</f>
        <v>8649</v>
      </c>
      <c r="E155" s="1066">
        <f>E156+E157</f>
        <v>0</v>
      </c>
      <c r="F155" s="1067">
        <f t="shared" si="39"/>
        <v>0</v>
      </c>
      <c r="G155" s="1065">
        <f t="shared" si="40"/>
        <v>8649</v>
      </c>
      <c r="H155" s="1066">
        <f>H156+H157</f>
        <v>1.2</v>
      </c>
      <c r="I155" s="1068">
        <f t="shared" si="41"/>
        <v>0</v>
      </c>
      <c r="J155" s="1118">
        <f t="shared" si="38"/>
        <v>-1.2</v>
      </c>
    </row>
    <row r="156" spans="1:10" ht="11.25" customHeight="1">
      <c r="A156" s="1243"/>
      <c r="B156" s="1063" t="s">
        <v>671</v>
      </c>
      <c r="C156" s="1004" t="s">
        <v>670</v>
      </c>
      <c r="D156" s="1005">
        <v>86.5</v>
      </c>
      <c r="E156" s="907"/>
      <c r="F156" s="908">
        <f t="shared" si="39"/>
        <v>0</v>
      </c>
      <c r="G156" s="909">
        <f t="shared" si="40"/>
        <v>86.5</v>
      </c>
      <c r="H156" s="907">
        <v>1.2</v>
      </c>
      <c r="I156" s="910">
        <f t="shared" si="41"/>
        <v>0</v>
      </c>
      <c r="J156" s="1122">
        <f t="shared" si="38"/>
        <v>-1.2</v>
      </c>
    </row>
    <row r="157" spans="1:10" ht="12" customHeight="1">
      <c r="A157" s="1243"/>
      <c r="B157" s="1063" t="s">
        <v>672</v>
      </c>
      <c r="C157" s="1244" t="s">
        <v>670</v>
      </c>
      <c r="D157" s="1245">
        <f>D158+D159</f>
        <v>8562.5</v>
      </c>
      <c r="E157" s="1246">
        <f>E158+E159</f>
        <v>0</v>
      </c>
      <c r="F157" s="1247">
        <f t="shared" si="39"/>
        <v>0</v>
      </c>
      <c r="G157" s="1245">
        <f t="shared" si="40"/>
        <v>8562.5</v>
      </c>
      <c r="H157" s="1246">
        <f>H158+H159</f>
        <v>0</v>
      </c>
      <c r="I157" s="1248">
        <f t="shared" si="41"/>
        <v>0</v>
      </c>
      <c r="J157" s="1249">
        <f t="shared" si="38"/>
        <v>0</v>
      </c>
    </row>
    <row r="158" spans="1:10" ht="12" customHeight="1">
      <c r="A158" s="1243"/>
      <c r="B158" s="1076" t="s">
        <v>673</v>
      </c>
      <c r="C158" s="1042" t="s">
        <v>670</v>
      </c>
      <c r="D158" s="1071">
        <v>8562.5</v>
      </c>
      <c r="E158" s="914"/>
      <c r="F158" s="915">
        <f t="shared" si="39"/>
        <v>0</v>
      </c>
      <c r="G158" s="916">
        <f t="shared" si="40"/>
        <v>8562.5</v>
      </c>
      <c r="H158" s="914"/>
      <c r="I158" s="917">
        <f t="shared" si="41"/>
        <v>0</v>
      </c>
      <c r="J158" s="1119">
        <f t="shared" si="38"/>
        <v>0</v>
      </c>
    </row>
    <row r="159" spans="1:10" ht="12" customHeight="1">
      <c r="A159" s="1243"/>
      <c r="B159" s="1056" t="s">
        <v>668</v>
      </c>
      <c r="C159" s="1120" t="s">
        <v>670</v>
      </c>
      <c r="D159" s="1250">
        <v>0</v>
      </c>
      <c r="E159" s="1058"/>
      <c r="F159" s="1059">
        <f t="shared" si="39"/>
        <v>0</v>
      </c>
      <c r="G159" s="1060">
        <f t="shared" si="40"/>
        <v>0</v>
      </c>
      <c r="H159" s="1058"/>
      <c r="I159" s="1061">
        <f t="shared" si="41"/>
        <v>0</v>
      </c>
      <c r="J159" s="1121">
        <f t="shared" si="38"/>
        <v>0</v>
      </c>
    </row>
    <row r="160" spans="1:10" ht="16.5" customHeight="1">
      <c r="A160" s="272" t="s">
        <v>674</v>
      </c>
      <c r="B160" s="1251" t="s">
        <v>675</v>
      </c>
      <c r="C160" s="1180"/>
      <c r="D160" s="31">
        <f>D163+D164</f>
        <v>5516</v>
      </c>
      <c r="E160" s="955">
        <f>E163+E164</f>
        <v>2381.4</v>
      </c>
      <c r="F160" s="1182">
        <f aca="true" t="shared" si="42" ref="F160:F166">IF(D160&gt;0,E160/D160,0)</f>
        <v>0.43172588832487313</v>
      </c>
      <c r="G160" s="957">
        <f t="shared" si="35"/>
        <v>3134.6</v>
      </c>
      <c r="H160" s="955">
        <f>H163+H164</f>
        <v>2472.7</v>
      </c>
      <c r="I160" s="1183">
        <f aca="true" t="shared" si="43" ref="I160:I166">IF(H160&gt;0,E160/H160,0)</f>
        <v>0.9630767986411616</v>
      </c>
      <c r="J160" s="1184">
        <f t="shared" si="27"/>
        <v>-91.29999999999973</v>
      </c>
    </row>
    <row r="161" spans="1:10" ht="12" customHeight="1">
      <c r="A161" s="1185" t="s">
        <v>475</v>
      </c>
      <c r="B161" s="1185"/>
      <c r="C161" s="1186"/>
      <c r="D161" s="128">
        <f>D163+D165</f>
        <v>5516</v>
      </c>
      <c r="E161" s="1187">
        <f>E163+E165</f>
        <v>2381.4</v>
      </c>
      <c r="F161" s="1188">
        <f t="shared" si="42"/>
        <v>0.43172588832487313</v>
      </c>
      <c r="G161" s="1189">
        <f t="shared" si="35"/>
        <v>3134.6</v>
      </c>
      <c r="H161" s="1187">
        <f>H163+H165</f>
        <v>2472.7</v>
      </c>
      <c r="I161" s="1190">
        <f t="shared" si="43"/>
        <v>0.9630767986411616</v>
      </c>
      <c r="J161" s="130">
        <f t="shared" si="27"/>
        <v>-91.29999999999973</v>
      </c>
    </row>
    <row r="162" spans="1:10" ht="9.75" customHeight="1">
      <c r="A162" s="837" t="s">
        <v>476</v>
      </c>
      <c r="B162" s="837"/>
      <c r="C162" s="838"/>
      <c r="D162" s="435">
        <f>D166</f>
        <v>0</v>
      </c>
      <c r="E162" s="436">
        <f>E166</f>
        <v>0</v>
      </c>
      <c r="F162" s="1153">
        <f t="shared" si="42"/>
        <v>0</v>
      </c>
      <c r="G162" s="151">
        <f t="shared" si="35"/>
        <v>0</v>
      </c>
      <c r="H162" s="436">
        <f>H166</f>
        <v>0</v>
      </c>
      <c r="I162" s="1155">
        <f t="shared" si="43"/>
        <v>0</v>
      </c>
      <c r="J162" s="439">
        <f t="shared" si="27"/>
        <v>0</v>
      </c>
    </row>
    <row r="163" spans="1:10" ht="14.25" customHeight="1">
      <c r="A163" s="1252" t="s">
        <v>609</v>
      </c>
      <c r="B163" s="1253" t="s">
        <v>676</v>
      </c>
      <c r="C163" s="935" t="s">
        <v>677</v>
      </c>
      <c r="D163" s="906">
        <v>5516</v>
      </c>
      <c r="E163" s="907">
        <v>2381.4</v>
      </c>
      <c r="F163" s="908">
        <f t="shared" si="42"/>
        <v>0.43172588832487313</v>
      </c>
      <c r="G163" s="909">
        <f t="shared" si="35"/>
        <v>3134.6</v>
      </c>
      <c r="H163" s="907">
        <v>2472.7</v>
      </c>
      <c r="I163" s="910">
        <f t="shared" si="43"/>
        <v>0.9630767986411616</v>
      </c>
      <c r="J163" s="911">
        <f t="shared" si="27"/>
        <v>-91.29999999999973</v>
      </c>
    </row>
    <row r="164" spans="1:10" ht="21.75" customHeight="1">
      <c r="A164" s="1252"/>
      <c r="B164" s="1254" t="s">
        <v>678</v>
      </c>
      <c r="C164" s="1203" t="s">
        <v>679</v>
      </c>
      <c r="D164" s="1106">
        <f>D165+D166</f>
        <v>0</v>
      </c>
      <c r="E164" s="1255">
        <f>E165+E166</f>
        <v>0</v>
      </c>
      <c r="F164" s="1108">
        <f t="shared" si="42"/>
        <v>0</v>
      </c>
      <c r="G164" s="1106">
        <f>D164-E164</f>
        <v>0</v>
      </c>
      <c r="H164" s="1255">
        <f>H165+H166</f>
        <v>0</v>
      </c>
      <c r="I164" s="1109">
        <f t="shared" si="43"/>
        <v>0</v>
      </c>
      <c r="J164" s="1110">
        <f>E164-H164</f>
        <v>0</v>
      </c>
    </row>
    <row r="165" spans="1:10" ht="10.5" customHeight="1">
      <c r="A165" s="1252"/>
      <c r="B165" s="1256" t="s">
        <v>680</v>
      </c>
      <c r="C165" s="1219" t="s">
        <v>679</v>
      </c>
      <c r="D165" s="1220">
        <v>0</v>
      </c>
      <c r="E165" s="873"/>
      <c r="F165" s="1221">
        <f t="shared" si="42"/>
        <v>0</v>
      </c>
      <c r="G165" s="875">
        <f>D165-E165</f>
        <v>0</v>
      </c>
      <c r="H165" s="873"/>
      <c r="I165" s="876">
        <f t="shared" si="43"/>
        <v>0</v>
      </c>
      <c r="J165" s="1124">
        <f>E165-H165</f>
        <v>0</v>
      </c>
    </row>
    <row r="166" spans="1:10" ht="11.25" customHeight="1">
      <c r="A166" s="1252"/>
      <c r="B166" s="1257" t="s">
        <v>681</v>
      </c>
      <c r="C166" s="1258" t="s">
        <v>679</v>
      </c>
      <c r="D166" s="1259">
        <v>0</v>
      </c>
      <c r="E166" s="1260"/>
      <c r="F166" s="1261">
        <f t="shared" si="42"/>
        <v>0</v>
      </c>
      <c r="G166" s="1262">
        <f>D166-E166</f>
        <v>0</v>
      </c>
      <c r="H166" s="1260"/>
      <c r="I166" s="1263">
        <f t="shared" si="43"/>
        <v>0</v>
      </c>
      <c r="J166" s="1264">
        <f>E166-H166</f>
        <v>0</v>
      </c>
    </row>
    <row r="167" spans="1:10" ht="5.25" customHeight="1">
      <c r="A167" s="1265"/>
      <c r="B167" s="1266"/>
      <c r="C167" s="1267"/>
      <c r="D167" s="1268"/>
      <c r="E167" s="1012"/>
      <c r="F167" s="1013"/>
      <c r="G167" s="1012"/>
      <c r="H167" s="1012"/>
      <c r="I167" s="1013"/>
      <c r="J167" s="1268"/>
    </row>
    <row r="168" spans="1:10" ht="10.5" customHeight="1">
      <c r="A168" s="1269"/>
      <c r="B168" s="1070"/>
      <c r="C168" s="1270"/>
      <c r="D168" s="1271"/>
      <c r="E168" s="1196"/>
      <c r="F168" s="1272"/>
      <c r="G168" s="1196"/>
      <c r="H168" s="1196"/>
      <c r="I168" s="1272"/>
      <c r="J168" s="1271"/>
    </row>
    <row r="169" spans="1:10" ht="19.5" customHeight="1">
      <c r="A169" s="1135" t="s">
        <v>682</v>
      </c>
      <c r="B169" s="1273" t="s">
        <v>683</v>
      </c>
      <c r="C169" s="1137" t="s">
        <v>473</v>
      </c>
      <c r="D169" s="1138">
        <f>D171+D172</f>
        <v>522980.19999999995</v>
      </c>
      <c r="E169" s="1274">
        <f>E171+E172</f>
        <v>313044.1</v>
      </c>
      <c r="F169" s="1140">
        <f>IF(D169&gt;0,E169/D169,0)</f>
        <v>0.598577345758023</v>
      </c>
      <c r="G169" s="1141">
        <f>D169-E169</f>
        <v>209936.09999999998</v>
      </c>
      <c r="H169" s="1274">
        <f>H171+H172</f>
        <v>303252.1</v>
      </c>
      <c r="I169" s="1142">
        <f>IF(H169&gt;0,E169/H169,0)</f>
        <v>1.0322899660051819</v>
      </c>
      <c r="J169" s="1143">
        <f>E169-H169</f>
        <v>9792</v>
      </c>
    </row>
    <row r="170" spans="1:10" ht="12.75">
      <c r="A170" s="959"/>
      <c r="B170" s="1275" t="s">
        <v>474</v>
      </c>
      <c r="C170" s="821"/>
      <c r="D170" s="822">
        <f>D169/D516*100</f>
        <v>56.88077924614778</v>
      </c>
      <c r="E170" s="1276">
        <f>E169/E516*100</f>
        <v>74.6901273561654</v>
      </c>
      <c r="F170" s="1277"/>
      <c r="G170" s="822"/>
      <c r="H170" s="1276">
        <f>H169/H516*100</f>
        <v>78.14857326046217</v>
      </c>
      <c r="I170" s="1278"/>
      <c r="J170" s="827"/>
    </row>
    <row r="171" spans="1:10" ht="12.75" customHeight="1">
      <c r="A171" s="828" t="s">
        <v>475</v>
      </c>
      <c r="B171" s="828"/>
      <c r="C171" s="829"/>
      <c r="D171" s="141">
        <f>D174+D177+D180+D183+D186</f>
        <v>225027.99999999997</v>
      </c>
      <c r="E171" s="1148">
        <f>E174+E177+E180+E183+E186</f>
        <v>133533.9</v>
      </c>
      <c r="F171" s="1149">
        <f aca="true" t="shared" si="44" ref="F171:F195">IF(D171&gt;0,E171/D171,0)</f>
        <v>0.5934101534031321</v>
      </c>
      <c r="G171" s="833">
        <f aca="true" t="shared" si="45" ref="G171:G195">D171-E171</f>
        <v>91494.09999999998</v>
      </c>
      <c r="H171" s="1148">
        <f>H174+H177+H180+H183+H186</f>
        <v>129274</v>
      </c>
      <c r="I171" s="1151">
        <f aca="true" t="shared" si="46" ref="I171:I195">IF(H171&gt;0,E171/H171,0)</f>
        <v>1.0329524885127712</v>
      </c>
      <c r="J171" s="143">
        <f aca="true" t="shared" si="47" ref="J171:J230">E171-H171</f>
        <v>4259.899999999994</v>
      </c>
    </row>
    <row r="172" spans="1:10" ht="11.25" customHeight="1">
      <c r="A172" s="837" t="s">
        <v>476</v>
      </c>
      <c r="B172" s="837"/>
      <c r="C172" s="838"/>
      <c r="D172" s="435">
        <f>D175+D178+D181+D184+D187</f>
        <v>297952.2</v>
      </c>
      <c r="E172" s="436">
        <f>E175+E178+E181+E184+E187</f>
        <v>179510.2</v>
      </c>
      <c r="F172" s="1153">
        <f t="shared" si="44"/>
        <v>0.6024798608635882</v>
      </c>
      <c r="G172" s="151">
        <f t="shared" si="45"/>
        <v>118442</v>
      </c>
      <c r="H172" s="436">
        <f>H175+H178+H181+H184+H187</f>
        <v>173978.09999999998</v>
      </c>
      <c r="I172" s="1155">
        <f t="shared" si="46"/>
        <v>1.0317976802827484</v>
      </c>
      <c r="J172" s="439">
        <f t="shared" si="47"/>
        <v>5532.100000000035</v>
      </c>
    </row>
    <row r="173" spans="1:10" ht="12.75" customHeight="1">
      <c r="A173" s="1279" t="s">
        <v>684</v>
      </c>
      <c r="B173" s="1280" t="s">
        <v>685</v>
      </c>
      <c r="C173" s="1281" t="s">
        <v>473</v>
      </c>
      <c r="D173" s="967">
        <f>D174+D175</f>
        <v>223194.7</v>
      </c>
      <c r="E173" s="968">
        <f>E174+E175</f>
        <v>126113.1</v>
      </c>
      <c r="F173" s="969">
        <f t="shared" si="44"/>
        <v>0.5650362665421714</v>
      </c>
      <c r="G173" s="867">
        <f t="shared" si="45"/>
        <v>97081.6</v>
      </c>
      <c r="H173" s="968">
        <f>H174+H175</f>
        <v>120577.99999999999</v>
      </c>
      <c r="I173" s="970">
        <f t="shared" si="46"/>
        <v>1.0459047255718292</v>
      </c>
      <c r="J173" s="971">
        <f t="shared" si="47"/>
        <v>5535.10000000002</v>
      </c>
    </row>
    <row r="174" spans="1:10" ht="12.75" customHeight="1">
      <c r="A174" s="1282" t="s">
        <v>609</v>
      </c>
      <c r="B174" s="1283" t="s">
        <v>475</v>
      </c>
      <c r="C174" s="1284" t="s">
        <v>473</v>
      </c>
      <c r="D174" s="128">
        <f>D190</f>
        <v>92555.9</v>
      </c>
      <c r="E174" s="1187">
        <f>E190</f>
        <v>56986.69999999999</v>
      </c>
      <c r="F174" s="1188">
        <f t="shared" si="44"/>
        <v>0.6157003497345928</v>
      </c>
      <c r="G174" s="1189">
        <f t="shared" si="45"/>
        <v>35569.200000000004</v>
      </c>
      <c r="H174" s="1187">
        <f>H190</f>
        <v>53766.59999999999</v>
      </c>
      <c r="I174" s="1190">
        <f t="shared" si="46"/>
        <v>1.059890340843572</v>
      </c>
      <c r="J174" s="130">
        <f t="shared" si="47"/>
        <v>3220.0999999999985</v>
      </c>
    </row>
    <row r="175" spans="1:10" ht="12.75" customHeight="1">
      <c r="A175" s="1282"/>
      <c r="B175" s="1285" t="s">
        <v>476</v>
      </c>
      <c r="C175" s="1286" t="s">
        <v>473</v>
      </c>
      <c r="D175" s="1287">
        <f>D191</f>
        <v>130638.8</v>
      </c>
      <c r="E175" s="1288">
        <f>E191</f>
        <v>69126.40000000001</v>
      </c>
      <c r="F175" s="1289">
        <f t="shared" si="44"/>
        <v>0.5291414189352628</v>
      </c>
      <c r="G175" s="138">
        <f t="shared" si="45"/>
        <v>61512.399999999994</v>
      </c>
      <c r="H175" s="1288">
        <f>H191</f>
        <v>66811.4</v>
      </c>
      <c r="I175" s="1290">
        <f t="shared" si="46"/>
        <v>1.034649775337742</v>
      </c>
      <c r="J175" s="1291">
        <f t="shared" si="47"/>
        <v>2315.0000000000146</v>
      </c>
    </row>
    <row r="176" spans="1:10" ht="12.75" customHeight="1">
      <c r="A176" s="1279" t="s">
        <v>686</v>
      </c>
      <c r="B176" s="1292" t="s">
        <v>687</v>
      </c>
      <c r="C176" s="1281" t="s">
        <v>473</v>
      </c>
      <c r="D176" s="967">
        <f>D177+D178</f>
        <v>231944.40000000002</v>
      </c>
      <c r="E176" s="968">
        <f>E177+E178</f>
        <v>152078.2</v>
      </c>
      <c r="F176" s="969">
        <f t="shared" si="44"/>
        <v>0.6556666166546811</v>
      </c>
      <c r="G176" s="867">
        <f t="shared" si="45"/>
        <v>79866.20000000001</v>
      </c>
      <c r="H176" s="968">
        <f>H177+H178</f>
        <v>148080.4</v>
      </c>
      <c r="I176" s="970">
        <f t="shared" si="46"/>
        <v>1.0269974959549002</v>
      </c>
      <c r="J176" s="971">
        <f t="shared" si="47"/>
        <v>3997.8000000000175</v>
      </c>
    </row>
    <row r="177" spans="1:10" ht="12.75" customHeight="1">
      <c r="A177" s="1282" t="s">
        <v>609</v>
      </c>
      <c r="B177" s="1283" t="s">
        <v>475</v>
      </c>
      <c r="C177" s="1293" t="s">
        <v>473</v>
      </c>
      <c r="D177" s="1294">
        <f>D279</f>
        <v>66731.2</v>
      </c>
      <c r="E177" s="89">
        <f>E279</f>
        <v>41883.4</v>
      </c>
      <c r="F177" s="1295">
        <f t="shared" si="44"/>
        <v>0.6276434411489679</v>
      </c>
      <c r="G177" s="1296">
        <f t="shared" si="45"/>
        <v>24847.799999999996</v>
      </c>
      <c r="H177" s="89">
        <f>H279</f>
        <v>40913.7</v>
      </c>
      <c r="I177" s="1297">
        <f t="shared" si="46"/>
        <v>1.023701107453005</v>
      </c>
      <c r="J177" s="77">
        <f t="shared" si="47"/>
        <v>969.7000000000044</v>
      </c>
    </row>
    <row r="178" spans="1:10" ht="12.75" customHeight="1">
      <c r="A178" s="1282"/>
      <c r="B178" s="1285" t="s">
        <v>476</v>
      </c>
      <c r="C178" s="1286" t="s">
        <v>473</v>
      </c>
      <c r="D178" s="1287">
        <f>D280</f>
        <v>165213.2</v>
      </c>
      <c r="E178" s="1288">
        <f>E280</f>
        <v>110194.8</v>
      </c>
      <c r="F178" s="1289">
        <f t="shared" si="44"/>
        <v>0.6669854466834368</v>
      </c>
      <c r="G178" s="138">
        <f t="shared" si="45"/>
        <v>55018.40000000001</v>
      </c>
      <c r="H178" s="1288">
        <f>H280</f>
        <v>107166.7</v>
      </c>
      <c r="I178" s="1290">
        <f t="shared" si="46"/>
        <v>1.0282559787695245</v>
      </c>
      <c r="J178" s="1291">
        <f t="shared" si="47"/>
        <v>3028.100000000006</v>
      </c>
    </row>
    <row r="179" spans="1:10" ht="12.75" customHeight="1">
      <c r="A179" s="1279" t="s">
        <v>688</v>
      </c>
      <c r="B179" s="1292" t="s">
        <v>689</v>
      </c>
      <c r="C179" s="1281" t="s">
        <v>473</v>
      </c>
      <c r="D179" s="967">
        <f>D180+D181</f>
        <v>54071.4</v>
      </c>
      <c r="E179" s="968">
        <f>E180+E181</f>
        <v>30020.3</v>
      </c>
      <c r="F179" s="969">
        <f>IF(D179&gt;0,E179/D179,0)</f>
        <v>0.5551973871584608</v>
      </c>
      <c r="G179" s="867">
        <f>D179-E179</f>
        <v>24051.100000000002</v>
      </c>
      <c r="H179" s="968">
        <f>H180+H181</f>
        <v>29257.6</v>
      </c>
      <c r="I179" s="970">
        <f>IF(H179&gt;0,E179/H179,0)</f>
        <v>1.0260684403368698</v>
      </c>
      <c r="J179" s="971">
        <f>E179-H179</f>
        <v>762.7000000000007</v>
      </c>
    </row>
    <row r="180" spans="1:10" ht="12.75" customHeight="1">
      <c r="A180" s="1282" t="s">
        <v>609</v>
      </c>
      <c r="B180" s="1283" t="s">
        <v>475</v>
      </c>
      <c r="C180" s="1293" t="s">
        <v>473</v>
      </c>
      <c r="D180" s="1294">
        <f>D362</f>
        <v>52110.9</v>
      </c>
      <c r="E180" s="89">
        <f>E362</f>
        <v>29831.3</v>
      </c>
      <c r="F180" s="1295">
        <f>IF(D180&gt;0,E180/D180,0)</f>
        <v>0.5724579694459316</v>
      </c>
      <c r="G180" s="1296">
        <f>D180-E180</f>
        <v>22279.600000000002</v>
      </c>
      <c r="H180" s="89">
        <f>H362</f>
        <v>29257.6</v>
      </c>
      <c r="I180" s="1297">
        <f>IF(H180&gt;0,E180/H180,0)</f>
        <v>1.0196085803346824</v>
      </c>
      <c r="J180" s="77">
        <f>E180-H180</f>
        <v>573.7000000000007</v>
      </c>
    </row>
    <row r="181" spans="1:10" ht="12.75" customHeight="1">
      <c r="A181" s="1282"/>
      <c r="B181" s="1285" t="s">
        <v>476</v>
      </c>
      <c r="C181" s="1286" t="s">
        <v>473</v>
      </c>
      <c r="D181" s="1287">
        <f>D363</f>
        <v>1960.5</v>
      </c>
      <c r="E181" s="1288">
        <f>E363</f>
        <v>189</v>
      </c>
      <c r="F181" s="1289">
        <f>IF(D181&gt;0,E181/D181,0)</f>
        <v>0.09640397857689365</v>
      </c>
      <c r="G181" s="138">
        <f>D181-E181</f>
        <v>1771.5</v>
      </c>
      <c r="H181" s="1288">
        <f>H363</f>
        <v>0</v>
      </c>
      <c r="I181" s="1290">
        <f>IF(H181&gt;0,E181/H181,0)</f>
        <v>0</v>
      </c>
      <c r="J181" s="1291">
        <f>E181-H181</f>
        <v>189</v>
      </c>
    </row>
    <row r="182" spans="1:10" ht="12.75" customHeight="1">
      <c r="A182" s="1279" t="s">
        <v>690</v>
      </c>
      <c r="B182" s="1292" t="s">
        <v>691</v>
      </c>
      <c r="C182" s="1281" t="s">
        <v>473</v>
      </c>
      <c r="D182" s="967">
        <f>D183+D184</f>
        <v>3816.7</v>
      </c>
      <c r="E182" s="968">
        <f>E183+E184</f>
        <v>348.90000000000003</v>
      </c>
      <c r="F182" s="969">
        <f t="shared" si="44"/>
        <v>0.09141404878560014</v>
      </c>
      <c r="G182" s="867">
        <f t="shared" si="45"/>
        <v>3467.7999999999997</v>
      </c>
      <c r="H182" s="968">
        <f>H183+H184</f>
        <v>372.8</v>
      </c>
      <c r="I182" s="970">
        <f t="shared" si="46"/>
        <v>0.9358905579399143</v>
      </c>
      <c r="J182" s="971">
        <f t="shared" si="47"/>
        <v>-23.899999999999977</v>
      </c>
    </row>
    <row r="183" spans="1:10" ht="12.75" customHeight="1">
      <c r="A183" s="1282" t="s">
        <v>609</v>
      </c>
      <c r="B183" s="1283" t="s">
        <v>475</v>
      </c>
      <c r="C183" s="1293" t="s">
        <v>473</v>
      </c>
      <c r="D183" s="1294">
        <f>D391</f>
        <v>3677</v>
      </c>
      <c r="E183" s="89">
        <f>E391</f>
        <v>348.90000000000003</v>
      </c>
      <c r="F183" s="1295">
        <f t="shared" si="44"/>
        <v>0.09488713625237967</v>
      </c>
      <c r="G183" s="1296">
        <f t="shared" si="45"/>
        <v>3328.1</v>
      </c>
      <c r="H183" s="89">
        <f>H391</f>
        <v>372.8</v>
      </c>
      <c r="I183" s="1297">
        <f t="shared" si="46"/>
        <v>0.9358905579399143</v>
      </c>
      <c r="J183" s="77">
        <f t="shared" si="47"/>
        <v>-23.899999999999977</v>
      </c>
    </row>
    <row r="184" spans="1:10" ht="12.75" customHeight="1">
      <c r="A184" s="1282"/>
      <c r="B184" s="1285" t="s">
        <v>476</v>
      </c>
      <c r="C184" s="1286" t="s">
        <v>473</v>
      </c>
      <c r="D184" s="1287">
        <f>D392</f>
        <v>139.7</v>
      </c>
      <c r="E184" s="1288">
        <f>E392</f>
        <v>0</v>
      </c>
      <c r="F184" s="1289">
        <f t="shared" si="44"/>
        <v>0</v>
      </c>
      <c r="G184" s="138">
        <f t="shared" si="45"/>
        <v>139.7</v>
      </c>
      <c r="H184" s="1288">
        <f>H392</f>
        <v>0</v>
      </c>
      <c r="I184" s="1290">
        <f t="shared" si="46"/>
        <v>0</v>
      </c>
      <c r="J184" s="1291">
        <f t="shared" si="47"/>
        <v>0</v>
      </c>
    </row>
    <row r="185" spans="1:10" ht="14.25" customHeight="1">
      <c r="A185" s="1298" t="s">
        <v>692</v>
      </c>
      <c r="B185" s="1292" t="s">
        <v>693</v>
      </c>
      <c r="C185" s="1281" t="s">
        <v>473</v>
      </c>
      <c r="D185" s="967">
        <f>D186+D187</f>
        <v>9953</v>
      </c>
      <c r="E185" s="968">
        <f>E186+E187</f>
        <v>4483.6</v>
      </c>
      <c r="F185" s="969">
        <f t="shared" si="44"/>
        <v>0.45047724304229886</v>
      </c>
      <c r="G185" s="867">
        <f t="shared" si="45"/>
        <v>5469.4</v>
      </c>
      <c r="H185" s="968">
        <f>H186+H187</f>
        <v>4963.299999999999</v>
      </c>
      <c r="I185" s="970">
        <f t="shared" si="46"/>
        <v>0.9033505933552276</v>
      </c>
      <c r="J185" s="971">
        <f t="shared" si="47"/>
        <v>-479.6999999999989</v>
      </c>
    </row>
    <row r="186" spans="1:10" ht="12.75" customHeight="1">
      <c r="A186" s="1282" t="s">
        <v>609</v>
      </c>
      <c r="B186" s="1283" t="s">
        <v>475</v>
      </c>
      <c r="C186" s="1293" t="s">
        <v>473</v>
      </c>
      <c r="D186" s="1294">
        <f>D407</f>
        <v>9953</v>
      </c>
      <c r="E186" s="89">
        <f>E407</f>
        <v>4483.6</v>
      </c>
      <c r="F186" s="1295">
        <f t="shared" si="44"/>
        <v>0.45047724304229886</v>
      </c>
      <c r="G186" s="1296">
        <f t="shared" si="45"/>
        <v>5469.4</v>
      </c>
      <c r="H186" s="89">
        <f>H407</f>
        <v>4963.299999999999</v>
      </c>
      <c r="I186" s="1297">
        <f t="shared" si="46"/>
        <v>0.9033505933552276</v>
      </c>
      <c r="J186" s="77">
        <f t="shared" si="47"/>
        <v>-479.6999999999989</v>
      </c>
    </row>
    <row r="187" spans="1:10" ht="12" customHeight="1">
      <c r="A187" s="1282"/>
      <c r="B187" s="1285" t="s">
        <v>476</v>
      </c>
      <c r="C187" s="1299" t="s">
        <v>473</v>
      </c>
      <c r="D187" s="1300">
        <f>D408</f>
        <v>0</v>
      </c>
      <c r="E187" s="1301">
        <f>E408</f>
        <v>0</v>
      </c>
      <c r="F187" s="1302">
        <f t="shared" si="44"/>
        <v>0</v>
      </c>
      <c r="G187" s="1303">
        <f t="shared" si="45"/>
        <v>0</v>
      </c>
      <c r="H187" s="1301">
        <f>H408</f>
        <v>0</v>
      </c>
      <c r="I187" s="1304">
        <f t="shared" si="46"/>
        <v>0</v>
      </c>
      <c r="J187" s="1305">
        <f t="shared" si="47"/>
        <v>0</v>
      </c>
    </row>
    <row r="188" spans="1:10" ht="12" customHeight="1">
      <c r="A188" s="1306"/>
      <c r="B188" s="1307"/>
      <c r="C188" s="1308"/>
      <c r="D188" s="357"/>
      <c r="E188" s="358"/>
      <c r="F188" s="1309"/>
      <c r="G188" s="357"/>
      <c r="H188" s="358"/>
      <c r="I188" s="1310"/>
      <c r="J188" s="105"/>
    </row>
    <row r="189" spans="1:10" ht="21" customHeight="1">
      <c r="A189" s="1311" t="s">
        <v>694</v>
      </c>
      <c r="B189" s="1311"/>
      <c r="C189" s="1312" t="s">
        <v>473</v>
      </c>
      <c r="D189" s="686">
        <f>D190+D191</f>
        <v>223194.7</v>
      </c>
      <c r="E189" s="1313">
        <f>E190+E191</f>
        <v>126113.1</v>
      </c>
      <c r="F189" s="1314">
        <f t="shared" si="44"/>
        <v>0.5650362665421714</v>
      </c>
      <c r="G189" s="62">
        <f t="shared" si="45"/>
        <v>97081.6</v>
      </c>
      <c r="H189" s="1313">
        <f>H190+H191</f>
        <v>120577.99999999999</v>
      </c>
      <c r="I189" s="1315">
        <f t="shared" si="46"/>
        <v>1.0459047255718292</v>
      </c>
      <c r="J189" s="688">
        <f t="shared" si="47"/>
        <v>5535.10000000002</v>
      </c>
    </row>
    <row r="190" spans="1:10" ht="12" customHeight="1">
      <c r="A190" s="1316" t="s">
        <v>695</v>
      </c>
      <c r="B190" s="1316"/>
      <c r="C190" s="1317" t="s">
        <v>473</v>
      </c>
      <c r="D190" s="486">
        <f>D193+D234</f>
        <v>92555.9</v>
      </c>
      <c r="E190" s="487">
        <f>E193+E234</f>
        <v>56986.69999999999</v>
      </c>
      <c r="F190" s="1318">
        <f t="shared" si="44"/>
        <v>0.6157003497345928</v>
      </c>
      <c r="G190" s="1189">
        <f t="shared" si="45"/>
        <v>35569.200000000004</v>
      </c>
      <c r="H190" s="487">
        <f>H193+H234</f>
        <v>53766.59999999999</v>
      </c>
      <c r="I190" s="1319">
        <f t="shared" si="46"/>
        <v>1.059890340843572</v>
      </c>
      <c r="J190" s="646">
        <f t="shared" si="47"/>
        <v>3220.0999999999985</v>
      </c>
    </row>
    <row r="191" spans="1:10" ht="9.75" customHeight="1">
      <c r="A191" s="1320" t="s">
        <v>476</v>
      </c>
      <c r="B191" s="1320"/>
      <c r="C191" s="1317"/>
      <c r="D191" s="496">
        <f>D194+D235</f>
        <v>130638.8</v>
      </c>
      <c r="E191" s="497">
        <f>E194+E235</f>
        <v>69126.40000000001</v>
      </c>
      <c r="F191" s="1321">
        <f t="shared" si="44"/>
        <v>0.5291414189352628</v>
      </c>
      <c r="G191" s="151">
        <f t="shared" si="45"/>
        <v>61512.399999999994</v>
      </c>
      <c r="H191" s="497">
        <f>H194+H235</f>
        <v>66811.4</v>
      </c>
      <c r="I191" s="1322">
        <f t="shared" si="46"/>
        <v>1.034649775337742</v>
      </c>
      <c r="J191" s="650">
        <f t="shared" si="47"/>
        <v>2315.0000000000146</v>
      </c>
    </row>
    <row r="192" spans="1:10" ht="34.5" customHeight="1">
      <c r="A192" s="1323" t="s">
        <v>696</v>
      </c>
      <c r="B192" s="1323"/>
      <c r="C192" s="1324" t="s">
        <v>697</v>
      </c>
      <c r="D192" s="62">
        <f>D193+D194</f>
        <v>219927.7</v>
      </c>
      <c r="E192" s="1325">
        <f>E193+E194</f>
        <v>125799</v>
      </c>
      <c r="F192" s="1326">
        <f t="shared" si="44"/>
        <v>0.5720016168950068</v>
      </c>
      <c r="G192" s="62">
        <f t="shared" si="45"/>
        <v>94128.70000000001</v>
      </c>
      <c r="H192" s="1325">
        <f>H193+H194</f>
        <v>119290.29999999999</v>
      </c>
      <c r="I192" s="1327">
        <f t="shared" si="46"/>
        <v>1.0545618545682256</v>
      </c>
      <c r="J192" s="700">
        <f t="shared" si="47"/>
        <v>6508.700000000012</v>
      </c>
    </row>
    <row r="193" spans="1:10" ht="18.75" customHeight="1">
      <c r="A193" s="1328" t="s">
        <v>698</v>
      </c>
      <c r="B193" s="1328"/>
      <c r="C193" s="1186" t="s">
        <v>699</v>
      </c>
      <c r="D193" s="1189">
        <f>D196+D199+D202+D205+D208+D211+D214+D217+D220+D223+D226+D229</f>
        <v>89488.9</v>
      </c>
      <c r="E193" s="1329">
        <f>E196+E199+E202+E205+E208+E211+E214+E217+E220+E223+E226+E229</f>
        <v>56822.59999999999</v>
      </c>
      <c r="F193" s="1330">
        <f t="shared" si="44"/>
        <v>0.6349681357129208</v>
      </c>
      <c r="G193" s="1189">
        <f t="shared" si="45"/>
        <v>32666.300000000003</v>
      </c>
      <c r="H193" s="1329">
        <f>H196+H199+H202+H205+H208+H211+H214+H217+H220+H223+H226+H229</f>
        <v>52818.899999999994</v>
      </c>
      <c r="I193" s="1331">
        <f t="shared" si="46"/>
        <v>1.0758005183750514</v>
      </c>
      <c r="J193" s="1332">
        <f t="shared" si="47"/>
        <v>4003.699999999997</v>
      </c>
    </row>
    <row r="194" spans="1:10" ht="14.25" customHeight="1">
      <c r="A194" s="1333" t="s">
        <v>700</v>
      </c>
      <c r="B194" s="1333"/>
      <c r="C194" s="1334" t="s">
        <v>701</v>
      </c>
      <c r="D194" s="138">
        <f>D197+D200+D203+D206+D209+D212+D215+D218+D221+D224+D227+D230</f>
        <v>130438.8</v>
      </c>
      <c r="E194" s="1335">
        <f>E197+E200+E203+E206+E209+E212+E215+E218+E221+E224+E227+E230</f>
        <v>68976.40000000001</v>
      </c>
      <c r="F194" s="1336">
        <f t="shared" si="44"/>
        <v>0.5288027795410568</v>
      </c>
      <c r="G194" s="138">
        <f t="shared" si="45"/>
        <v>61462.399999999994</v>
      </c>
      <c r="H194" s="1335">
        <f>H197+H200+H203+H206+H209+H212+H215+H218+H221+H224+H227+H230</f>
        <v>66471.4</v>
      </c>
      <c r="I194" s="1337">
        <f t="shared" si="46"/>
        <v>1.0376853804794244</v>
      </c>
      <c r="J194" s="1338">
        <f t="shared" si="47"/>
        <v>2505.0000000000146</v>
      </c>
    </row>
    <row r="195" spans="1:10" ht="12.75" customHeight="1">
      <c r="A195" s="1339" t="s">
        <v>348</v>
      </c>
      <c r="B195" s="1340" t="s">
        <v>702</v>
      </c>
      <c r="C195" s="1341" t="s">
        <v>697</v>
      </c>
      <c r="D195" s="260">
        <f>D196+D197</f>
        <v>13877.1</v>
      </c>
      <c r="E195" s="261">
        <f>E196+E197</f>
        <v>7606.8</v>
      </c>
      <c r="F195" s="1342">
        <f t="shared" si="44"/>
        <v>0.5481548738569297</v>
      </c>
      <c r="G195" s="833">
        <f t="shared" si="45"/>
        <v>6270.3</v>
      </c>
      <c r="H195" s="261">
        <f>H196+H197</f>
        <v>7644</v>
      </c>
      <c r="I195" s="1343">
        <f t="shared" si="46"/>
        <v>0.9951334379905808</v>
      </c>
      <c r="J195" s="266">
        <f t="shared" si="47"/>
        <v>-37.19999999999982</v>
      </c>
    </row>
    <row r="196" spans="1:10" ht="12.75" customHeight="1">
      <c r="A196" s="1339"/>
      <c r="B196" s="1344" t="s">
        <v>695</v>
      </c>
      <c r="C196" s="1186" t="s">
        <v>699</v>
      </c>
      <c r="D196" s="172">
        <v>6382.6</v>
      </c>
      <c r="E196" s="132">
        <v>3686.4</v>
      </c>
      <c r="F196" s="1345">
        <f aca="true" t="shared" si="48" ref="F196:F230">IF(D196&gt;0,E196/D196,0)</f>
        <v>0.577570269169304</v>
      </c>
      <c r="G196" s="1189">
        <f aca="true" t="shared" si="49" ref="G196:G230">D196-E196</f>
        <v>2696.2000000000003</v>
      </c>
      <c r="H196" s="132">
        <v>3860.6</v>
      </c>
      <c r="I196" s="1346">
        <f aca="true" t="shared" si="50" ref="I196:I230">IF(H196&gt;0,E196/H196,0)</f>
        <v>0.9548774801844273</v>
      </c>
      <c r="J196" s="133">
        <f t="shared" si="47"/>
        <v>-174.19999999999982</v>
      </c>
    </row>
    <row r="197" spans="1:10" ht="12.75" customHeight="1">
      <c r="A197" s="1339"/>
      <c r="B197" s="946" t="s">
        <v>703</v>
      </c>
      <c r="C197" s="1334" t="s">
        <v>701</v>
      </c>
      <c r="D197" s="135">
        <v>7494.5</v>
      </c>
      <c r="E197" s="139">
        <v>3920.4</v>
      </c>
      <c r="F197" s="1347">
        <f t="shared" si="48"/>
        <v>0.5231036093134965</v>
      </c>
      <c r="G197" s="138">
        <f t="shared" si="49"/>
        <v>3574.1</v>
      </c>
      <c r="H197" s="139">
        <v>3783.4</v>
      </c>
      <c r="I197" s="1348">
        <f t="shared" si="50"/>
        <v>1.0362108156684464</v>
      </c>
      <c r="J197" s="137">
        <f t="shared" si="47"/>
        <v>137</v>
      </c>
    </row>
    <row r="198" spans="1:10" ht="12.75" customHeight="1">
      <c r="A198" s="1339"/>
      <c r="B198" s="1340" t="s">
        <v>704</v>
      </c>
      <c r="C198" s="1341" t="s">
        <v>697</v>
      </c>
      <c r="D198" s="260">
        <f>D199+D200</f>
        <v>25491.1</v>
      </c>
      <c r="E198" s="261">
        <f>E199+E200</f>
        <v>14358.3</v>
      </c>
      <c r="F198" s="1342">
        <f t="shared" si="48"/>
        <v>0.563267179525403</v>
      </c>
      <c r="G198" s="833">
        <f t="shared" si="49"/>
        <v>11132.8</v>
      </c>
      <c r="H198" s="261">
        <f>H199+H200</f>
        <v>13173.4</v>
      </c>
      <c r="I198" s="1343">
        <f t="shared" si="50"/>
        <v>1.0899464071538099</v>
      </c>
      <c r="J198" s="266">
        <f t="shared" si="47"/>
        <v>1184.8999999999996</v>
      </c>
    </row>
    <row r="199" spans="1:10" ht="12.75" customHeight="1">
      <c r="A199" s="1339"/>
      <c r="B199" s="1344" t="s">
        <v>695</v>
      </c>
      <c r="C199" s="1186" t="s">
        <v>699</v>
      </c>
      <c r="D199" s="172">
        <v>9013</v>
      </c>
      <c r="E199" s="132">
        <v>6125.5</v>
      </c>
      <c r="F199" s="1345">
        <f t="shared" si="48"/>
        <v>0.6796294241650949</v>
      </c>
      <c r="G199" s="1189">
        <f t="shared" si="49"/>
        <v>2887.5</v>
      </c>
      <c r="H199" s="132">
        <v>5333.5</v>
      </c>
      <c r="I199" s="1346">
        <f t="shared" si="50"/>
        <v>1.148495359520015</v>
      </c>
      <c r="J199" s="133">
        <f t="shared" si="47"/>
        <v>792</v>
      </c>
    </row>
    <row r="200" spans="1:10" ht="12.75" customHeight="1">
      <c r="A200" s="1339"/>
      <c r="B200" s="946" t="s">
        <v>703</v>
      </c>
      <c r="C200" s="1334" t="s">
        <v>701</v>
      </c>
      <c r="D200" s="135">
        <v>16478.1</v>
      </c>
      <c r="E200" s="139">
        <v>8232.8</v>
      </c>
      <c r="F200" s="1347">
        <f t="shared" si="48"/>
        <v>0.49962070869821157</v>
      </c>
      <c r="G200" s="138">
        <f t="shared" si="49"/>
        <v>8245.3</v>
      </c>
      <c r="H200" s="139">
        <v>7839.9</v>
      </c>
      <c r="I200" s="1348">
        <f t="shared" si="50"/>
        <v>1.0501154351458564</v>
      </c>
      <c r="J200" s="137">
        <f t="shared" si="47"/>
        <v>392.89999999999964</v>
      </c>
    </row>
    <row r="201" spans="1:10" ht="12.75" customHeight="1">
      <c r="A201" s="1339"/>
      <c r="B201" s="1340" t="s">
        <v>705</v>
      </c>
      <c r="C201" s="1341" t="s">
        <v>697</v>
      </c>
      <c r="D201" s="260">
        <f>D202+D203</f>
        <v>13436.8</v>
      </c>
      <c r="E201" s="261">
        <f>E202+E203</f>
        <v>7554.4</v>
      </c>
      <c r="F201" s="1342">
        <f t="shared" si="48"/>
        <v>0.5622171945701357</v>
      </c>
      <c r="G201" s="833">
        <f t="shared" si="49"/>
        <v>5882.4</v>
      </c>
      <c r="H201" s="261">
        <f>H202+H203</f>
        <v>6892.4</v>
      </c>
      <c r="I201" s="1343">
        <f t="shared" si="50"/>
        <v>1.0960478207881144</v>
      </c>
      <c r="J201" s="266">
        <f t="shared" si="47"/>
        <v>662</v>
      </c>
    </row>
    <row r="202" spans="1:10" ht="12.75" customHeight="1">
      <c r="A202" s="1339"/>
      <c r="B202" s="1344" t="s">
        <v>695</v>
      </c>
      <c r="C202" s="1186" t="s">
        <v>699</v>
      </c>
      <c r="D202" s="172">
        <v>5372.6</v>
      </c>
      <c r="E202" s="132">
        <v>3175.1</v>
      </c>
      <c r="F202" s="1345">
        <f t="shared" si="48"/>
        <v>0.5909801585824368</v>
      </c>
      <c r="G202" s="1189">
        <f t="shared" si="49"/>
        <v>2197.5000000000005</v>
      </c>
      <c r="H202" s="132">
        <v>3029</v>
      </c>
      <c r="I202" s="1346">
        <f t="shared" si="50"/>
        <v>1.0482337405084186</v>
      </c>
      <c r="J202" s="133">
        <f t="shared" si="47"/>
        <v>146.0999999999999</v>
      </c>
    </row>
    <row r="203" spans="1:10" ht="12.75" customHeight="1">
      <c r="A203" s="1339"/>
      <c r="B203" s="946" t="s">
        <v>703</v>
      </c>
      <c r="C203" s="1334" t="s">
        <v>701</v>
      </c>
      <c r="D203" s="135">
        <v>8064.2</v>
      </c>
      <c r="E203" s="139">
        <v>4379.3</v>
      </c>
      <c r="F203" s="1347">
        <f t="shared" si="48"/>
        <v>0.5430544877359192</v>
      </c>
      <c r="G203" s="138">
        <f t="shared" si="49"/>
        <v>3684.8999999999996</v>
      </c>
      <c r="H203" s="139">
        <v>3863.4</v>
      </c>
      <c r="I203" s="1348">
        <f t="shared" si="50"/>
        <v>1.13353522803748</v>
      </c>
      <c r="J203" s="137">
        <f t="shared" si="47"/>
        <v>515.9000000000001</v>
      </c>
    </row>
    <row r="204" spans="1:10" ht="12.75" customHeight="1">
      <c r="A204" s="1339"/>
      <c r="B204" s="1340" t="s">
        <v>706</v>
      </c>
      <c r="C204" s="1341" t="s">
        <v>697</v>
      </c>
      <c r="D204" s="260">
        <f>D205+D206</f>
        <v>10883.2</v>
      </c>
      <c r="E204" s="261">
        <f>E205+E206</f>
        <v>6092.4</v>
      </c>
      <c r="F204" s="1342">
        <f t="shared" si="48"/>
        <v>0.5597985886503969</v>
      </c>
      <c r="G204" s="833">
        <f t="shared" si="49"/>
        <v>4790.800000000001</v>
      </c>
      <c r="H204" s="261">
        <f>H205+H206</f>
        <v>5988.7</v>
      </c>
      <c r="I204" s="1343">
        <f t="shared" si="50"/>
        <v>1.0173159450298062</v>
      </c>
      <c r="J204" s="266">
        <f t="shared" si="47"/>
        <v>103.69999999999982</v>
      </c>
    </row>
    <row r="205" spans="1:10" ht="12.75" customHeight="1">
      <c r="A205" s="1339"/>
      <c r="B205" s="1344" t="s">
        <v>695</v>
      </c>
      <c r="C205" s="1186" t="s">
        <v>699</v>
      </c>
      <c r="D205" s="172">
        <v>4779</v>
      </c>
      <c r="E205" s="132">
        <v>3035.9</v>
      </c>
      <c r="F205" s="1345">
        <f t="shared" si="48"/>
        <v>0.635258422264072</v>
      </c>
      <c r="G205" s="1189">
        <f t="shared" si="49"/>
        <v>1743.1</v>
      </c>
      <c r="H205" s="132">
        <v>2789.2</v>
      </c>
      <c r="I205" s="1346">
        <f t="shared" si="50"/>
        <v>1.0884483005879824</v>
      </c>
      <c r="J205" s="133">
        <f t="shared" si="47"/>
        <v>246.70000000000027</v>
      </c>
    </row>
    <row r="206" spans="1:10" ht="12.75" customHeight="1">
      <c r="A206" s="1339"/>
      <c r="B206" s="946" t="s">
        <v>703</v>
      </c>
      <c r="C206" s="1334" t="s">
        <v>701</v>
      </c>
      <c r="D206" s="135">
        <v>6104.2</v>
      </c>
      <c r="E206" s="139">
        <v>3056.5</v>
      </c>
      <c r="F206" s="1347">
        <f t="shared" si="48"/>
        <v>0.500720815176436</v>
      </c>
      <c r="G206" s="138">
        <f t="shared" si="49"/>
        <v>3047.7</v>
      </c>
      <c r="H206" s="139">
        <v>3199.5</v>
      </c>
      <c r="I206" s="1348">
        <f t="shared" si="50"/>
        <v>0.9553055164869511</v>
      </c>
      <c r="J206" s="137">
        <f t="shared" si="47"/>
        <v>-143</v>
      </c>
    </row>
    <row r="207" spans="1:10" ht="12.75" customHeight="1">
      <c r="A207" s="1339"/>
      <c r="B207" s="1340" t="s">
        <v>707</v>
      </c>
      <c r="C207" s="1341" t="s">
        <v>697</v>
      </c>
      <c r="D207" s="260">
        <f>D208+D209</f>
        <v>13089.4</v>
      </c>
      <c r="E207" s="261">
        <f>E208+E209</f>
        <v>7081</v>
      </c>
      <c r="F207" s="1342">
        <f t="shared" si="48"/>
        <v>0.5409720842819381</v>
      </c>
      <c r="G207" s="833">
        <f t="shared" si="49"/>
        <v>6008.4</v>
      </c>
      <c r="H207" s="261">
        <f>H208+H209</f>
        <v>6471.3</v>
      </c>
      <c r="I207" s="1343">
        <f t="shared" si="50"/>
        <v>1.0942159998763772</v>
      </c>
      <c r="J207" s="266">
        <f t="shared" si="47"/>
        <v>609.6999999999998</v>
      </c>
    </row>
    <row r="208" spans="1:10" ht="12.75" customHeight="1">
      <c r="A208" s="1339"/>
      <c r="B208" s="1344" t="s">
        <v>695</v>
      </c>
      <c r="C208" s="1186" t="s">
        <v>699</v>
      </c>
      <c r="D208" s="172">
        <v>5192</v>
      </c>
      <c r="E208" s="132">
        <v>3138.6</v>
      </c>
      <c r="F208" s="1345">
        <f t="shared" si="48"/>
        <v>0.6045069337442218</v>
      </c>
      <c r="G208" s="1189">
        <f t="shared" si="49"/>
        <v>2053.4</v>
      </c>
      <c r="H208" s="132">
        <v>2608.5</v>
      </c>
      <c r="I208" s="1346">
        <f t="shared" si="50"/>
        <v>1.203220241518114</v>
      </c>
      <c r="J208" s="133">
        <f t="shared" si="47"/>
        <v>530.0999999999999</v>
      </c>
    </row>
    <row r="209" spans="1:10" ht="12.75" customHeight="1">
      <c r="A209" s="1339"/>
      <c r="B209" s="946" t="s">
        <v>703</v>
      </c>
      <c r="C209" s="1334" t="s">
        <v>701</v>
      </c>
      <c r="D209" s="135">
        <v>7897.4</v>
      </c>
      <c r="E209" s="139">
        <v>3942.4</v>
      </c>
      <c r="F209" s="1347">
        <f t="shared" si="48"/>
        <v>0.49920226910122323</v>
      </c>
      <c r="G209" s="138">
        <f t="shared" si="49"/>
        <v>3954.9999999999995</v>
      </c>
      <c r="H209" s="139">
        <v>3862.8</v>
      </c>
      <c r="I209" s="1348">
        <f t="shared" si="50"/>
        <v>1.020606813710262</v>
      </c>
      <c r="J209" s="137">
        <f t="shared" si="47"/>
        <v>79.59999999999991</v>
      </c>
    </row>
    <row r="210" spans="1:10" ht="12.75" customHeight="1">
      <c r="A210" s="1339"/>
      <c r="B210" s="1340" t="s">
        <v>708</v>
      </c>
      <c r="C210" s="1341" t="s">
        <v>697</v>
      </c>
      <c r="D210" s="260">
        <f>D211+D212</f>
        <v>18144.5</v>
      </c>
      <c r="E210" s="261">
        <f>E211+E212</f>
        <v>10862.7</v>
      </c>
      <c r="F210" s="1342">
        <f t="shared" si="48"/>
        <v>0.5986772851277247</v>
      </c>
      <c r="G210" s="833">
        <f t="shared" si="49"/>
        <v>7281.799999999999</v>
      </c>
      <c r="H210" s="261">
        <f>H211+H212</f>
        <v>10778</v>
      </c>
      <c r="I210" s="1343">
        <f t="shared" si="50"/>
        <v>1.0078586008535908</v>
      </c>
      <c r="J210" s="266">
        <f t="shared" si="47"/>
        <v>84.70000000000073</v>
      </c>
    </row>
    <row r="211" spans="1:10" ht="12.75" customHeight="1">
      <c r="A211" s="1339"/>
      <c r="B211" s="1344" t="s">
        <v>695</v>
      </c>
      <c r="C211" s="1186" t="s">
        <v>699</v>
      </c>
      <c r="D211" s="172">
        <v>7287.2</v>
      </c>
      <c r="E211" s="132">
        <v>4464.8</v>
      </c>
      <c r="F211" s="1345">
        <f t="shared" si="48"/>
        <v>0.6126907454166209</v>
      </c>
      <c r="G211" s="1189">
        <f t="shared" si="49"/>
        <v>2822.3999999999996</v>
      </c>
      <c r="H211" s="132">
        <v>4466.9</v>
      </c>
      <c r="I211" s="1346">
        <f t="shared" si="50"/>
        <v>0.9995298753050215</v>
      </c>
      <c r="J211" s="133">
        <f t="shared" si="47"/>
        <v>-2.0999999999994543</v>
      </c>
    </row>
    <row r="212" spans="1:10" ht="12.75" customHeight="1">
      <c r="A212" s="1339"/>
      <c r="B212" s="946" t="s">
        <v>703</v>
      </c>
      <c r="C212" s="1334" t="s">
        <v>701</v>
      </c>
      <c r="D212" s="135">
        <v>10857.3</v>
      </c>
      <c r="E212" s="139">
        <v>6397.9</v>
      </c>
      <c r="F212" s="1347">
        <f t="shared" si="48"/>
        <v>0.5892717342248994</v>
      </c>
      <c r="G212" s="138">
        <f t="shared" si="49"/>
        <v>4459.4</v>
      </c>
      <c r="H212" s="139">
        <v>6311.1</v>
      </c>
      <c r="I212" s="1348">
        <f t="shared" si="50"/>
        <v>1.0137535453407487</v>
      </c>
      <c r="J212" s="137">
        <f t="shared" si="47"/>
        <v>86.79999999999927</v>
      </c>
    </row>
    <row r="213" spans="1:10" ht="12.75" customHeight="1">
      <c r="A213" s="1339"/>
      <c r="B213" s="1340" t="s">
        <v>709</v>
      </c>
      <c r="C213" s="1341" t="s">
        <v>697</v>
      </c>
      <c r="D213" s="260">
        <f>D214+D215</f>
        <v>19133.7</v>
      </c>
      <c r="E213" s="261">
        <f>E214+E215</f>
        <v>10995.9</v>
      </c>
      <c r="F213" s="1342">
        <f t="shared" si="48"/>
        <v>0.5746875930949058</v>
      </c>
      <c r="G213" s="833">
        <f t="shared" si="49"/>
        <v>8137.800000000001</v>
      </c>
      <c r="H213" s="261">
        <f>H214+H215</f>
        <v>10757.900000000001</v>
      </c>
      <c r="I213" s="1343">
        <f t="shared" si="50"/>
        <v>1.0221232768477118</v>
      </c>
      <c r="J213" s="266">
        <f t="shared" si="47"/>
        <v>237.99999999999818</v>
      </c>
    </row>
    <row r="214" spans="1:10" ht="12.75" customHeight="1">
      <c r="A214" s="1339"/>
      <c r="B214" s="1344" t="s">
        <v>695</v>
      </c>
      <c r="C214" s="1186" t="s">
        <v>699</v>
      </c>
      <c r="D214" s="172">
        <v>7844.6</v>
      </c>
      <c r="E214" s="132">
        <v>4747.9</v>
      </c>
      <c r="F214" s="1345">
        <f t="shared" si="48"/>
        <v>0.605244371924636</v>
      </c>
      <c r="G214" s="1189">
        <f t="shared" si="49"/>
        <v>3096.7000000000007</v>
      </c>
      <c r="H214" s="132">
        <v>4910.3</v>
      </c>
      <c r="I214" s="1346">
        <f t="shared" si="50"/>
        <v>0.9669266643585931</v>
      </c>
      <c r="J214" s="133">
        <f t="shared" si="47"/>
        <v>-162.40000000000055</v>
      </c>
    </row>
    <row r="215" spans="1:10" ht="12.75" customHeight="1">
      <c r="A215" s="1339"/>
      <c r="B215" s="946" t="s">
        <v>703</v>
      </c>
      <c r="C215" s="1334" t="s">
        <v>701</v>
      </c>
      <c r="D215" s="135">
        <v>11289.1</v>
      </c>
      <c r="E215" s="139">
        <v>6248</v>
      </c>
      <c r="F215" s="1347">
        <f t="shared" si="48"/>
        <v>0.5534542168994872</v>
      </c>
      <c r="G215" s="138">
        <f t="shared" si="49"/>
        <v>5041.1</v>
      </c>
      <c r="H215" s="139">
        <v>5847.6</v>
      </c>
      <c r="I215" s="1348">
        <f t="shared" si="50"/>
        <v>1.0684725357411586</v>
      </c>
      <c r="J215" s="137">
        <f t="shared" si="47"/>
        <v>400.39999999999964</v>
      </c>
    </row>
    <row r="216" spans="1:10" ht="12.75" customHeight="1">
      <c r="A216" s="1339"/>
      <c r="B216" s="1340" t="s">
        <v>710</v>
      </c>
      <c r="C216" s="1341" t="s">
        <v>697</v>
      </c>
      <c r="D216" s="260">
        <f>D217+D218</f>
        <v>19244.6</v>
      </c>
      <c r="E216" s="261">
        <f>E217+E218</f>
        <v>10713.900000000001</v>
      </c>
      <c r="F216" s="1342">
        <f t="shared" si="48"/>
        <v>0.5567224052461471</v>
      </c>
      <c r="G216" s="833">
        <f t="shared" si="49"/>
        <v>8530.699999999997</v>
      </c>
      <c r="H216" s="261">
        <f>H217+H218</f>
        <v>10789.599999999999</v>
      </c>
      <c r="I216" s="1343">
        <f t="shared" si="50"/>
        <v>0.9929839845777418</v>
      </c>
      <c r="J216" s="266">
        <f t="shared" si="47"/>
        <v>-75.69999999999709</v>
      </c>
    </row>
    <row r="217" spans="1:10" ht="12.75" customHeight="1">
      <c r="A217" s="1339"/>
      <c r="B217" s="1344" t="s">
        <v>695</v>
      </c>
      <c r="C217" s="1186" t="s">
        <v>699</v>
      </c>
      <c r="D217" s="172">
        <v>7764.2</v>
      </c>
      <c r="E217" s="132">
        <v>4894.3</v>
      </c>
      <c r="F217" s="1345">
        <f t="shared" si="48"/>
        <v>0.6303675845547513</v>
      </c>
      <c r="G217" s="1189">
        <f t="shared" si="49"/>
        <v>2869.8999999999996</v>
      </c>
      <c r="H217" s="132">
        <v>4735.9</v>
      </c>
      <c r="I217" s="1346">
        <f t="shared" si="50"/>
        <v>1.0334466521674868</v>
      </c>
      <c r="J217" s="133">
        <f t="shared" si="47"/>
        <v>158.40000000000055</v>
      </c>
    </row>
    <row r="218" spans="1:10" ht="12.75" customHeight="1">
      <c r="A218" s="1339"/>
      <c r="B218" s="946" t="s">
        <v>703</v>
      </c>
      <c r="C218" s="1334" t="s">
        <v>701</v>
      </c>
      <c r="D218" s="135">
        <v>11480.4</v>
      </c>
      <c r="E218" s="139">
        <v>5819.6</v>
      </c>
      <c r="F218" s="1347">
        <f t="shared" si="48"/>
        <v>0.5069161353262953</v>
      </c>
      <c r="G218" s="138">
        <f t="shared" si="49"/>
        <v>5660.799999999999</v>
      </c>
      <c r="H218" s="139">
        <v>6053.7</v>
      </c>
      <c r="I218" s="1348">
        <f t="shared" si="50"/>
        <v>0.9613294348910585</v>
      </c>
      <c r="J218" s="137">
        <f t="shared" si="47"/>
        <v>-234.09999999999945</v>
      </c>
    </row>
    <row r="219" spans="1:10" ht="12.75" customHeight="1">
      <c r="A219" s="1339"/>
      <c r="B219" s="1340" t="s">
        <v>711</v>
      </c>
      <c r="C219" s="1341" t="s">
        <v>697</v>
      </c>
      <c r="D219" s="260">
        <f>D220+D221</f>
        <v>19814.6</v>
      </c>
      <c r="E219" s="261">
        <f>E220+E221</f>
        <v>11654.3</v>
      </c>
      <c r="F219" s="1342">
        <f t="shared" si="48"/>
        <v>0.5881673109727171</v>
      </c>
      <c r="G219" s="833">
        <f t="shared" si="49"/>
        <v>8160.299999999999</v>
      </c>
      <c r="H219" s="261">
        <f>H220+H221</f>
        <v>10676.2</v>
      </c>
      <c r="I219" s="1343">
        <f t="shared" si="50"/>
        <v>1.0916149940990238</v>
      </c>
      <c r="J219" s="266">
        <f t="shared" si="47"/>
        <v>978.0999999999985</v>
      </c>
    </row>
    <row r="220" spans="1:10" ht="12.75" customHeight="1">
      <c r="A220" s="1339"/>
      <c r="B220" s="1344" t="s">
        <v>695</v>
      </c>
      <c r="C220" s="1186" t="s">
        <v>699</v>
      </c>
      <c r="D220" s="172">
        <v>8402.5</v>
      </c>
      <c r="E220" s="132">
        <v>5822.2</v>
      </c>
      <c r="F220" s="1345">
        <f t="shared" si="48"/>
        <v>0.6929128235644153</v>
      </c>
      <c r="G220" s="1189">
        <f t="shared" si="49"/>
        <v>2580.3</v>
      </c>
      <c r="H220" s="132">
        <v>4984</v>
      </c>
      <c r="I220" s="1346">
        <f t="shared" si="50"/>
        <v>1.1681781701444622</v>
      </c>
      <c r="J220" s="133">
        <f t="shared" si="47"/>
        <v>838.1999999999998</v>
      </c>
    </row>
    <row r="221" spans="1:10" ht="12.75" customHeight="1">
      <c r="A221" s="1339"/>
      <c r="B221" s="946" t="s">
        <v>703</v>
      </c>
      <c r="C221" s="1334" t="s">
        <v>701</v>
      </c>
      <c r="D221" s="135">
        <v>11412.1</v>
      </c>
      <c r="E221" s="139">
        <v>5832.1</v>
      </c>
      <c r="F221" s="1347">
        <f t="shared" si="48"/>
        <v>0.5110452940300207</v>
      </c>
      <c r="G221" s="138">
        <f t="shared" si="49"/>
        <v>5580</v>
      </c>
      <c r="H221" s="139">
        <v>5692.2</v>
      </c>
      <c r="I221" s="1348">
        <f t="shared" si="50"/>
        <v>1.0245774920066055</v>
      </c>
      <c r="J221" s="137">
        <f t="shared" si="47"/>
        <v>139.90000000000055</v>
      </c>
    </row>
    <row r="222" spans="1:10" ht="12.75" customHeight="1">
      <c r="A222" s="1339"/>
      <c r="B222" s="1340" t="s">
        <v>712</v>
      </c>
      <c r="C222" s="1341" t="s">
        <v>697</v>
      </c>
      <c r="D222" s="260">
        <f>D223+D224</f>
        <v>22316.7</v>
      </c>
      <c r="E222" s="261">
        <f>E223+E224</f>
        <v>12540.5</v>
      </c>
      <c r="F222" s="1342">
        <f t="shared" si="48"/>
        <v>0.5619334399799253</v>
      </c>
      <c r="G222" s="833">
        <f t="shared" si="49"/>
        <v>9776.2</v>
      </c>
      <c r="H222" s="261">
        <f>H223+H224</f>
        <v>11879.8</v>
      </c>
      <c r="I222" s="1343">
        <f t="shared" si="50"/>
        <v>1.055615414400916</v>
      </c>
      <c r="J222" s="266">
        <f t="shared" si="47"/>
        <v>660.7000000000007</v>
      </c>
    </row>
    <row r="223" spans="1:10" ht="12.75" customHeight="1">
      <c r="A223" s="1339"/>
      <c r="B223" s="1344" t="s">
        <v>695</v>
      </c>
      <c r="C223" s="1186" t="s">
        <v>699</v>
      </c>
      <c r="D223" s="172">
        <v>9112.7</v>
      </c>
      <c r="E223" s="132">
        <v>5617.2</v>
      </c>
      <c r="F223" s="1345">
        <f t="shared" si="48"/>
        <v>0.6164144545524377</v>
      </c>
      <c r="G223" s="1189">
        <f t="shared" si="49"/>
        <v>3495.500000000001</v>
      </c>
      <c r="H223" s="132">
        <v>5467.2</v>
      </c>
      <c r="I223" s="1346">
        <f t="shared" si="50"/>
        <v>1.0274363476733976</v>
      </c>
      <c r="J223" s="133">
        <f t="shared" si="47"/>
        <v>150</v>
      </c>
    </row>
    <row r="224" spans="1:10" ht="12.75" customHeight="1">
      <c r="A224" s="1339"/>
      <c r="B224" s="946" t="s">
        <v>703</v>
      </c>
      <c r="C224" s="1334" t="s">
        <v>701</v>
      </c>
      <c r="D224" s="135">
        <v>13204</v>
      </c>
      <c r="E224" s="139">
        <v>6923.3</v>
      </c>
      <c r="F224" s="1347">
        <f t="shared" si="48"/>
        <v>0.5243335352923356</v>
      </c>
      <c r="G224" s="138">
        <f t="shared" si="49"/>
        <v>6280.7</v>
      </c>
      <c r="H224" s="139">
        <v>6412.6</v>
      </c>
      <c r="I224" s="1348">
        <f t="shared" si="50"/>
        <v>1.0796400835854412</v>
      </c>
      <c r="J224" s="137">
        <f t="shared" si="47"/>
        <v>510.6999999999998</v>
      </c>
    </row>
    <row r="225" spans="1:10" ht="12.75" customHeight="1">
      <c r="A225" s="1339"/>
      <c r="B225" s="1340" t="s">
        <v>713</v>
      </c>
      <c r="C225" s="1341" t="s">
        <v>697</v>
      </c>
      <c r="D225" s="260">
        <f>D226+D227</f>
        <v>21499.6</v>
      </c>
      <c r="E225" s="261">
        <f>E226+E227</f>
        <v>13258.5</v>
      </c>
      <c r="F225" s="1342">
        <f t="shared" si="48"/>
        <v>0.6166858918305457</v>
      </c>
      <c r="G225" s="833">
        <f t="shared" si="49"/>
        <v>8241.099999999999</v>
      </c>
      <c r="H225" s="261">
        <f>H226+H227</f>
        <v>11848</v>
      </c>
      <c r="I225" s="1343">
        <f t="shared" si="50"/>
        <v>1.1190496286293046</v>
      </c>
      <c r="J225" s="266">
        <f t="shared" si="47"/>
        <v>1410.5</v>
      </c>
    </row>
    <row r="226" spans="1:10" ht="12.75" customHeight="1">
      <c r="A226" s="1339"/>
      <c r="B226" s="1344" t="s">
        <v>695</v>
      </c>
      <c r="C226" s="1186" t="s">
        <v>699</v>
      </c>
      <c r="D226" s="172">
        <v>9208.8</v>
      </c>
      <c r="E226" s="132">
        <v>6251.7</v>
      </c>
      <c r="F226" s="1345">
        <f t="shared" si="48"/>
        <v>0.6788832421162366</v>
      </c>
      <c r="G226" s="1189">
        <f t="shared" si="49"/>
        <v>2957.0999999999995</v>
      </c>
      <c r="H226" s="132">
        <v>5360.8</v>
      </c>
      <c r="I226" s="1346">
        <f t="shared" si="50"/>
        <v>1.166187882405611</v>
      </c>
      <c r="J226" s="133">
        <f t="shared" si="47"/>
        <v>890.8999999999996</v>
      </c>
    </row>
    <row r="227" spans="1:10" ht="12.75" customHeight="1">
      <c r="A227" s="1339"/>
      <c r="B227" s="946" t="s">
        <v>703</v>
      </c>
      <c r="C227" s="1334" t="s">
        <v>701</v>
      </c>
      <c r="D227" s="135">
        <v>12290.8</v>
      </c>
      <c r="E227" s="139">
        <v>7006.8</v>
      </c>
      <c r="F227" s="1347">
        <f t="shared" si="48"/>
        <v>0.5700849415823218</v>
      </c>
      <c r="G227" s="138">
        <f t="shared" si="49"/>
        <v>5283.999999999999</v>
      </c>
      <c r="H227" s="139">
        <v>6487.2</v>
      </c>
      <c r="I227" s="1348">
        <f t="shared" si="50"/>
        <v>1.0800961894191639</v>
      </c>
      <c r="J227" s="137">
        <f t="shared" si="47"/>
        <v>519.6000000000004</v>
      </c>
    </row>
    <row r="228" spans="1:10" ht="12.75" customHeight="1">
      <c r="A228" s="1339"/>
      <c r="B228" s="1340" t="s">
        <v>714</v>
      </c>
      <c r="C228" s="1341" t="s">
        <v>697</v>
      </c>
      <c r="D228" s="260">
        <f>D229+D230</f>
        <v>22996.4</v>
      </c>
      <c r="E228" s="261">
        <f>E229+E230</f>
        <v>13080.3</v>
      </c>
      <c r="F228" s="1342">
        <f t="shared" si="48"/>
        <v>0.5687977248612825</v>
      </c>
      <c r="G228" s="833">
        <f t="shared" si="49"/>
        <v>9916.100000000002</v>
      </c>
      <c r="H228" s="261">
        <f>H229+H230</f>
        <v>12391</v>
      </c>
      <c r="I228" s="1343">
        <f t="shared" si="50"/>
        <v>1.0556290856266644</v>
      </c>
      <c r="J228" s="266">
        <f t="shared" si="47"/>
        <v>689.2999999999993</v>
      </c>
    </row>
    <row r="229" spans="1:10" ht="12.75" customHeight="1">
      <c r="A229" s="1339"/>
      <c r="B229" s="1344" t="s">
        <v>695</v>
      </c>
      <c r="C229" s="1186" t="s">
        <v>699</v>
      </c>
      <c r="D229" s="172">
        <v>9129.7</v>
      </c>
      <c r="E229" s="132">
        <v>5863</v>
      </c>
      <c r="F229" s="1345">
        <f t="shared" si="48"/>
        <v>0.6421897762248485</v>
      </c>
      <c r="G229" s="1189">
        <f t="shared" si="49"/>
        <v>3266.7000000000007</v>
      </c>
      <c r="H229" s="132">
        <v>5273</v>
      </c>
      <c r="I229" s="1346">
        <f t="shared" si="50"/>
        <v>1.1118907642708136</v>
      </c>
      <c r="J229" s="133">
        <f t="shared" si="47"/>
        <v>590</v>
      </c>
    </row>
    <row r="230" spans="1:10" ht="12" customHeight="1">
      <c r="A230" s="1339"/>
      <c r="B230" s="1344" t="s">
        <v>703</v>
      </c>
      <c r="C230" s="1334" t="s">
        <v>701</v>
      </c>
      <c r="D230" s="172">
        <v>13866.7</v>
      </c>
      <c r="E230" s="132">
        <v>7217.3</v>
      </c>
      <c r="F230" s="1345">
        <f t="shared" si="48"/>
        <v>0.5204771142377062</v>
      </c>
      <c r="G230" s="1189">
        <f t="shared" si="49"/>
        <v>6649.400000000001</v>
      </c>
      <c r="H230" s="132">
        <v>7118</v>
      </c>
      <c r="I230" s="1346">
        <f t="shared" si="50"/>
        <v>1.0139505479067155</v>
      </c>
      <c r="J230" s="133">
        <f t="shared" si="47"/>
        <v>99.30000000000018</v>
      </c>
    </row>
    <row r="231" spans="1:10" ht="66" customHeight="1">
      <c r="A231" s="1349"/>
      <c r="B231" s="1350"/>
      <c r="C231" s="1351"/>
      <c r="D231" s="1352"/>
      <c r="E231" s="1352"/>
      <c r="F231" s="1353"/>
      <c r="G231" s="1352"/>
      <c r="H231" s="1352"/>
      <c r="I231" s="1353"/>
      <c r="J231" s="1352"/>
    </row>
    <row r="232" spans="1:10" ht="15.75" customHeight="1">
      <c r="A232" s="1354"/>
      <c r="B232" s="1355"/>
      <c r="C232" s="1356"/>
      <c r="D232" s="1357"/>
      <c r="E232" s="1357"/>
      <c r="F232" s="1358"/>
      <c r="G232" s="1357"/>
      <c r="H232" s="1357"/>
      <c r="I232" s="1358"/>
      <c r="J232" s="1357"/>
    </row>
    <row r="233" spans="1:10" ht="21.75" customHeight="1">
      <c r="A233" s="1359" t="s">
        <v>715</v>
      </c>
      <c r="B233" s="1359"/>
      <c r="C233" s="1360" t="s">
        <v>473</v>
      </c>
      <c r="D233" s="1361">
        <f>D234+D235</f>
        <v>3267</v>
      </c>
      <c r="E233" s="1362">
        <f>E234+E235</f>
        <v>314.1</v>
      </c>
      <c r="F233" s="1363">
        <f>IF(D233&gt;0,E233/D233,0)</f>
        <v>0.09614325068870525</v>
      </c>
      <c r="G233" s="361">
        <f>D233-E233</f>
        <v>2952.9</v>
      </c>
      <c r="H233" s="1362">
        <f>H234+H235</f>
        <v>1287.7</v>
      </c>
      <c r="I233" s="1364">
        <f>IF(H233&gt;0,E233/H233,0)</f>
        <v>0.2439232740545158</v>
      </c>
      <c r="J233" s="1365">
        <f aca="true" t="shared" si="51" ref="J233:J276">E233-H233</f>
        <v>-973.6</v>
      </c>
    </row>
    <row r="234" spans="1:10" ht="11.25" customHeight="1">
      <c r="A234" s="828" t="s">
        <v>475</v>
      </c>
      <c r="B234" s="828"/>
      <c r="C234" s="1317" t="s">
        <v>473</v>
      </c>
      <c r="D234" s="486">
        <f>D236+D249+D272+D275</f>
        <v>3067</v>
      </c>
      <c r="E234" s="487">
        <f>E236+E249+E272+E275</f>
        <v>164.10000000000002</v>
      </c>
      <c r="F234" s="1318">
        <f>IF(D234&gt;0,E234/D234,0)</f>
        <v>0.05350505379850017</v>
      </c>
      <c r="G234" s="1189">
        <f>D234-E234</f>
        <v>2902.9</v>
      </c>
      <c r="H234" s="487">
        <f>H236+H249+H272+H275</f>
        <v>947.7</v>
      </c>
      <c r="I234" s="1319">
        <f>IF(H234&gt;0,E234/H234,0)</f>
        <v>0.17315606204495096</v>
      </c>
      <c r="J234" s="646">
        <f t="shared" si="51"/>
        <v>-783.6</v>
      </c>
    </row>
    <row r="235" spans="1:10" ht="13.5" customHeight="1">
      <c r="A235" s="837" t="s">
        <v>476</v>
      </c>
      <c r="B235" s="837"/>
      <c r="C235" s="1317"/>
      <c r="D235" s="496">
        <f>D262+D273+D276</f>
        <v>200</v>
      </c>
      <c r="E235" s="497">
        <f>E262+E273+E276</f>
        <v>150</v>
      </c>
      <c r="F235" s="1321">
        <f>IF(D235&gt;0,E235/D235,0)</f>
        <v>0.75</v>
      </c>
      <c r="G235" s="151">
        <f>D235-E235</f>
        <v>50</v>
      </c>
      <c r="H235" s="497">
        <f>H262+H273+H276</f>
        <v>340</v>
      </c>
      <c r="I235" s="1322">
        <f>IF(H235&gt;0,E235/H235,0)</f>
        <v>0.4411764705882353</v>
      </c>
      <c r="J235" s="650">
        <f t="shared" si="51"/>
        <v>-190</v>
      </c>
    </row>
    <row r="236" spans="1:10" ht="22.5" customHeight="1">
      <c r="A236" s="1366" t="s">
        <v>348</v>
      </c>
      <c r="B236" s="1367" t="s">
        <v>716</v>
      </c>
      <c r="C236" s="1368" t="s">
        <v>717</v>
      </c>
      <c r="D236" s="681">
        <f>D237+D238+D239+D240+D241+D242+D243+D244+D245+D246+D247+D248</f>
        <v>1930</v>
      </c>
      <c r="E236" s="1369">
        <f>E237+E238+E239+E240+E241+E242+E243+E244+E245+E246+E247+E248</f>
        <v>157.10000000000002</v>
      </c>
      <c r="F236" s="1370">
        <f>IF(D236&gt;0,E236/D236,0)</f>
        <v>0.08139896373056996</v>
      </c>
      <c r="G236" s="404">
        <f>D236-E236</f>
        <v>1772.9</v>
      </c>
      <c r="H236" s="1369">
        <f>H237+H238+H239+H240+H241+H242+H243+H244+H245+H246+H247+H248</f>
        <v>659</v>
      </c>
      <c r="I236" s="1371">
        <f>IF(H236&gt;0,E236/H236,0)</f>
        <v>0.23839150227617606</v>
      </c>
      <c r="J236" s="683">
        <f t="shared" si="51"/>
        <v>-501.9</v>
      </c>
    </row>
    <row r="237" spans="1:10" ht="11.25" customHeight="1">
      <c r="A237" s="1366"/>
      <c r="B237" s="645" t="s">
        <v>718</v>
      </c>
      <c r="C237" s="1317" t="s">
        <v>717</v>
      </c>
      <c r="D237" s="172">
        <v>139</v>
      </c>
      <c r="E237" s="132">
        <v>8.4</v>
      </c>
      <c r="F237" s="1345">
        <f aca="true" t="shared" si="52" ref="F237:F248">IF(D237&gt;0,E237/D237,0)</f>
        <v>0.060431654676258995</v>
      </c>
      <c r="G237" s="1189">
        <f aca="true" t="shared" si="53" ref="G237:G243">D237-E237</f>
        <v>130.6</v>
      </c>
      <c r="H237" s="132">
        <v>157.2</v>
      </c>
      <c r="I237" s="1346">
        <f aca="true" t="shared" si="54" ref="I237:I248">IF(H237&gt;0,E237/H237,0)</f>
        <v>0.0534351145038168</v>
      </c>
      <c r="J237" s="133">
        <f t="shared" si="51"/>
        <v>-148.79999999999998</v>
      </c>
    </row>
    <row r="238" spans="1:10" ht="10.5" customHeight="1">
      <c r="A238" s="1366"/>
      <c r="B238" s="639" t="s">
        <v>719</v>
      </c>
      <c r="C238" s="1317"/>
      <c r="D238" s="172">
        <v>177</v>
      </c>
      <c r="E238" s="132"/>
      <c r="F238" s="1345">
        <f t="shared" si="52"/>
        <v>0</v>
      </c>
      <c r="G238" s="1189">
        <f t="shared" si="53"/>
        <v>177</v>
      </c>
      <c r="H238" s="132">
        <v>36.5</v>
      </c>
      <c r="I238" s="1346">
        <f t="shared" si="54"/>
        <v>0</v>
      </c>
      <c r="J238" s="133">
        <f t="shared" si="51"/>
        <v>-36.5</v>
      </c>
    </row>
    <row r="239" spans="1:10" ht="11.25" customHeight="1">
      <c r="A239" s="1366"/>
      <c r="B239" s="639" t="s">
        <v>720</v>
      </c>
      <c r="C239" s="1317"/>
      <c r="D239" s="388">
        <v>90</v>
      </c>
      <c r="E239" s="389"/>
      <c r="F239" s="1372">
        <f t="shared" si="52"/>
        <v>0</v>
      </c>
      <c r="G239" s="1296">
        <f t="shared" si="53"/>
        <v>90</v>
      </c>
      <c r="H239" s="389"/>
      <c r="I239" s="1373">
        <f t="shared" si="54"/>
        <v>0</v>
      </c>
      <c r="J239" s="393">
        <f t="shared" si="51"/>
        <v>0</v>
      </c>
    </row>
    <row r="240" spans="1:10" ht="10.5" customHeight="1">
      <c r="A240" s="1366"/>
      <c r="B240" s="639" t="s">
        <v>721</v>
      </c>
      <c r="C240" s="1317"/>
      <c r="D240" s="172">
        <v>140</v>
      </c>
      <c r="E240" s="132">
        <v>44.4</v>
      </c>
      <c r="F240" s="1345">
        <f t="shared" si="52"/>
        <v>0.3171428571428571</v>
      </c>
      <c r="G240" s="1189">
        <f t="shared" si="53"/>
        <v>95.6</v>
      </c>
      <c r="H240" s="132">
        <v>10</v>
      </c>
      <c r="I240" s="1346">
        <f t="shared" si="54"/>
        <v>4.4399999999999995</v>
      </c>
      <c r="J240" s="133">
        <f t="shared" si="51"/>
        <v>34.4</v>
      </c>
    </row>
    <row r="241" spans="1:10" ht="12.75">
      <c r="A241" s="1366"/>
      <c r="B241" s="639" t="s">
        <v>722</v>
      </c>
      <c r="C241" s="1317"/>
      <c r="D241" s="172">
        <v>145</v>
      </c>
      <c r="E241" s="132">
        <v>8.6</v>
      </c>
      <c r="F241" s="1345">
        <f t="shared" si="52"/>
        <v>0.0593103448275862</v>
      </c>
      <c r="G241" s="1189">
        <f t="shared" si="53"/>
        <v>136.4</v>
      </c>
      <c r="H241" s="132">
        <v>75</v>
      </c>
      <c r="I241" s="1346">
        <f t="shared" si="54"/>
        <v>0.11466666666666667</v>
      </c>
      <c r="J241" s="133">
        <f t="shared" si="51"/>
        <v>-66.4</v>
      </c>
    </row>
    <row r="242" spans="1:10" ht="12.75">
      <c r="A242" s="1366"/>
      <c r="B242" s="639" t="s">
        <v>723</v>
      </c>
      <c r="C242" s="1317"/>
      <c r="D242" s="172">
        <v>168</v>
      </c>
      <c r="E242" s="132">
        <v>6</v>
      </c>
      <c r="F242" s="1345">
        <f t="shared" si="52"/>
        <v>0.03571428571428571</v>
      </c>
      <c r="G242" s="1189">
        <f t="shared" si="53"/>
        <v>162</v>
      </c>
      <c r="H242" s="132">
        <v>20</v>
      </c>
      <c r="I242" s="1346">
        <f t="shared" si="54"/>
        <v>0.3</v>
      </c>
      <c r="J242" s="133">
        <f t="shared" si="51"/>
        <v>-14</v>
      </c>
    </row>
    <row r="243" spans="1:10" ht="11.25" customHeight="1">
      <c r="A243" s="1366"/>
      <c r="B243" s="639" t="s">
        <v>724</v>
      </c>
      <c r="C243" s="1317"/>
      <c r="D243" s="172">
        <v>126</v>
      </c>
      <c r="E243" s="132">
        <v>7.4</v>
      </c>
      <c r="F243" s="1345">
        <f t="shared" si="52"/>
        <v>0.05873015873015873</v>
      </c>
      <c r="G243" s="1189">
        <f t="shared" si="53"/>
        <v>118.6</v>
      </c>
      <c r="H243" s="132">
        <v>267</v>
      </c>
      <c r="I243" s="1346">
        <f t="shared" si="54"/>
        <v>0.027715355805243445</v>
      </c>
      <c r="J243" s="133">
        <f t="shared" si="51"/>
        <v>-259.6</v>
      </c>
    </row>
    <row r="244" spans="1:10" ht="11.25" customHeight="1">
      <c r="A244" s="1366"/>
      <c r="B244" s="639" t="s">
        <v>725</v>
      </c>
      <c r="C244" s="1317"/>
      <c r="D244" s="172">
        <v>165</v>
      </c>
      <c r="E244" s="132">
        <v>3</v>
      </c>
      <c r="F244" s="1345">
        <f t="shared" si="52"/>
        <v>0.01818181818181818</v>
      </c>
      <c r="G244" s="1189">
        <f>D244-E244</f>
        <v>162</v>
      </c>
      <c r="H244" s="132"/>
      <c r="I244" s="1346">
        <f t="shared" si="54"/>
        <v>0</v>
      </c>
      <c r="J244" s="133">
        <f t="shared" si="51"/>
        <v>3</v>
      </c>
    </row>
    <row r="245" spans="1:10" ht="12.75">
      <c r="A245" s="1366"/>
      <c r="B245" s="639" t="s">
        <v>726</v>
      </c>
      <c r="C245" s="1317"/>
      <c r="D245" s="172">
        <v>218</v>
      </c>
      <c r="E245" s="132"/>
      <c r="F245" s="1345">
        <f t="shared" si="52"/>
        <v>0</v>
      </c>
      <c r="G245" s="1189">
        <f>D245-E245</f>
        <v>218</v>
      </c>
      <c r="H245" s="132">
        <v>3</v>
      </c>
      <c r="I245" s="1346">
        <f t="shared" si="54"/>
        <v>0</v>
      </c>
      <c r="J245" s="133">
        <f t="shared" si="51"/>
        <v>-3</v>
      </c>
    </row>
    <row r="246" spans="1:10" ht="12.75">
      <c r="A246" s="1366"/>
      <c r="B246" s="639" t="s">
        <v>727</v>
      </c>
      <c r="C246" s="1317"/>
      <c r="D246" s="172">
        <v>148</v>
      </c>
      <c r="E246" s="132">
        <v>13.7</v>
      </c>
      <c r="F246" s="1345">
        <f t="shared" si="52"/>
        <v>0.09256756756756757</v>
      </c>
      <c r="G246" s="1189">
        <f>D246-E246</f>
        <v>134.3</v>
      </c>
      <c r="H246" s="132">
        <v>10</v>
      </c>
      <c r="I246" s="1346">
        <f t="shared" si="54"/>
        <v>1.3699999999999999</v>
      </c>
      <c r="J246" s="133">
        <f t="shared" si="51"/>
        <v>3.6999999999999993</v>
      </c>
    </row>
    <row r="247" spans="1:10" ht="12.75">
      <c r="A247" s="1366"/>
      <c r="B247" s="639" t="s">
        <v>728</v>
      </c>
      <c r="C247" s="1317"/>
      <c r="D247" s="172">
        <v>176</v>
      </c>
      <c r="E247" s="132">
        <v>9</v>
      </c>
      <c r="F247" s="1345">
        <f t="shared" si="52"/>
        <v>0.05113636363636364</v>
      </c>
      <c r="G247" s="1189">
        <f>D247-E247</f>
        <v>167</v>
      </c>
      <c r="H247" s="132">
        <v>42.5</v>
      </c>
      <c r="I247" s="1346">
        <f t="shared" si="54"/>
        <v>0.21176470588235294</v>
      </c>
      <c r="J247" s="133">
        <f t="shared" si="51"/>
        <v>-33.5</v>
      </c>
    </row>
    <row r="248" spans="1:10" ht="12.75" customHeight="1">
      <c r="A248" s="1366"/>
      <c r="B248" s="649" t="s">
        <v>729</v>
      </c>
      <c r="C248" s="1317"/>
      <c r="D248" s="357">
        <v>238</v>
      </c>
      <c r="E248" s="358">
        <v>56.6</v>
      </c>
      <c r="F248" s="1309">
        <f t="shared" si="52"/>
        <v>0.23781512605042018</v>
      </c>
      <c r="G248" s="361">
        <f>D248-E248</f>
        <v>181.4</v>
      </c>
      <c r="H248" s="358">
        <v>37.8</v>
      </c>
      <c r="I248" s="1310">
        <f t="shared" si="54"/>
        <v>1.4973544973544974</v>
      </c>
      <c r="J248" s="105">
        <f t="shared" si="51"/>
        <v>18.800000000000004</v>
      </c>
    </row>
    <row r="249" spans="1:10" ht="14.25" customHeight="1">
      <c r="A249" s="1366"/>
      <c r="B249" s="1374" t="s">
        <v>730</v>
      </c>
      <c r="C249" s="1368" t="s">
        <v>622</v>
      </c>
      <c r="D249" s="681">
        <f>D250+D251+D252+D253+D254+D255+D256+D257+D258+D259+D260+D261</f>
        <v>1022</v>
      </c>
      <c r="E249" s="1369">
        <f>E250+E251+E252+E253+E254+E255+E256+E257+E258+E259+E260+E261</f>
        <v>7</v>
      </c>
      <c r="F249" s="1370">
        <f aca="true" t="shared" si="55" ref="F249:F263">IF(D249&gt;0,E249/D249,0)</f>
        <v>0.00684931506849315</v>
      </c>
      <c r="G249" s="404">
        <f aca="true" t="shared" si="56" ref="G249:G255">D249-E249</f>
        <v>1015</v>
      </c>
      <c r="H249" s="1369">
        <f>H250+H251+H252+H253+H254+H255+H256+H257+H258+H259+H260+H261</f>
        <v>288</v>
      </c>
      <c r="I249" s="1371">
        <f aca="true" t="shared" si="57" ref="I249:I263">IF(H249&gt;0,E249/H249,0)</f>
        <v>0.024305555555555556</v>
      </c>
      <c r="J249" s="683">
        <f t="shared" si="51"/>
        <v>-281</v>
      </c>
    </row>
    <row r="250" spans="1:10" ht="11.25" customHeight="1">
      <c r="A250" s="1366"/>
      <c r="B250" s="645" t="s">
        <v>718</v>
      </c>
      <c r="C250" s="1317" t="s">
        <v>622</v>
      </c>
      <c r="D250" s="172">
        <v>160</v>
      </c>
      <c r="E250" s="132">
        <v>7</v>
      </c>
      <c r="F250" s="1345">
        <f t="shared" si="55"/>
        <v>0.04375</v>
      </c>
      <c r="G250" s="1189">
        <f t="shared" si="56"/>
        <v>153</v>
      </c>
      <c r="H250" s="132"/>
      <c r="I250" s="1346">
        <f t="shared" si="57"/>
        <v>0</v>
      </c>
      <c r="J250" s="133">
        <f t="shared" si="51"/>
        <v>7</v>
      </c>
    </row>
    <row r="251" spans="1:10" ht="10.5" customHeight="1">
      <c r="A251" s="1366"/>
      <c r="B251" s="639" t="s">
        <v>719</v>
      </c>
      <c r="C251" s="1317"/>
      <c r="D251" s="172">
        <v>125</v>
      </c>
      <c r="E251" s="132"/>
      <c r="F251" s="1345">
        <f t="shared" si="55"/>
        <v>0</v>
      </c>
      <c r="G251" s="1189">
        <f t="shared" si="56"/>
        <v>125</v>
      </c>
      <c r="H251" s="132">
        <v>25</v>
      </c>
      <c r="I251" s="1346">
        <f t="shared" si="57"/>
        <v>0</v>
      </c>
      <c r="J251" s="133">
        <f t="shared" si="51"/>
        <v>-25</v>
      </c>
    </row>
    <row r="252" spans="1:10" ht="12.75">
      <c r="A252" s="1366"/>
      <c r="B252" s="639" t="s">
        <v>720</v>
      </c>
      <c r="C252" s="1317"/>
      <c r="D252" s="388">
        <v>70</v>
      </c>
      <c r="E252" s="389"/>
      <c r="F252" s="1372">
        <f t="shared" si="55"/>
        <v>0</v>
      </c>
      <c r="G252" s="1296">
        <f t="shared" si="56"/>
        <v>70</v>
      </c>
      <c r="H252" s="389">
        <v>27.5</v>
      </c>
      <c r="I252" s="1373">
        <f t="shared" si="57"/>
        <v>0</v>
      </c>
      <c r="J252" s="393">
        <f t="shared" si="51"/>
        <v>-27.5</v>
      </c>
    </row>
    <row r="253" spans="1:10" ht="12.75">
      <c r="A253" s="1366"/>
      <c r="B253" s="639" t="s">
        <v>721</v>
      </c>
      <c r="C253" s="1317"/>
      <c r="D253" s="172">
        <v>62</v>
      </c>
      <c r="E253" s="132"/>
      <c r="F253" s="1345">
        <f t="shared" si="55"/>
        <v>0</v>
      </c>
      <c r="G253" s="1189">
        <f t="shared" si="56"/>
        <v>62</v>
      </c>
      <c r="H253" s="132">
        <v>10</v>
      </c>
      <c r="I253" s="1346">
        <f t="shared" si="57"/>
        <v>0</v>
      </c>
      <c r="J253" s="133">
        <f t="shared" si="51"/>
        <v>-10</v>
      </c>
    </row>
    <row r="254" spans="1:10" ht="12.75">
      <c r="A254" s="1366"/>
      <c r="B254" s="639" t="s">
        <v>722</v>
      </c>
      <c r="C254" s="1317"/>
      <c r="D254" s="172">
        <v>100</v>
      </c>
      <c r="E254" s="132"/>
      <c r="F254" s="1345">
        <f t="shared" si="55"/>
        <v>0</v>
      </c>
      <c r="G254" s="1189">
        <f t="shared" si="56"/>
        <v>100</v>
      </c>
      <c r="H254" s="132"/>
      <c r="I254" s="1346">
        <f t="shared" si="57"/>
        <v>0</v>
      </c>
      <c r="J254" s="133">
        <f t="shared" si="51"/>
        <v>0</v>
      </c>
    </row>
    <row r="255" spans="1:10" ht="12.75">
      <c r="A255" s="1366"/>
      <c r="B255" s="639" t="s">
        <v>723</v>
      </c>
      <c r="C255" s="1317"/>
      <c r="D255" s="172">
        <v>120</v>
      </c>
      <c r="E255" s="132"/>
      <c r="F255" s="1345">
        <f t="shared" si="55"/>
        <v>0</v>
      </c>
      <c r="G255" s="1189">
        <f t="shared" si="56"/>
        <v>120</v>
      </c>
      <c r="H255" s="132">
        <v>19.5</v>
      </c>
      <c r="I255" s="1346">
        <f t="shared" si="57"/>
        <v>0</v>
      </c>
      <c r="J255" s="133">
        <f t="shared" si="51"/>
        <v>-19.5</v>
      </c>
    </row>
    <row r="256" spans="1:10" ht="12.75">
      <c r="A256" s="1366"/>
      <c r="B256" s="639" t="s">
        <v>724</v>
      </c>
      <c r="C256" s="1317"/>
      <c r="D256" s="172">
        <v>130</v>
      </c>
      <c r="E256" s="132"/>
      <c r="F256" s="1345">
        <f t="shared" si="55"/>
        <v>0</v>
      </c>
      <c r="G256" s="1189">
        <f aca="true" t="shared" si="58" ref="G256:G270">D256-E256</f>
        <v>130</v>
      </c>
      <c r="H256" s="132">
        <v>120</v>
      </c>
      <c r="I256" s="1346">
        <f t="shared" si="57"/>
        <v>0</v>
      </c>
      <c r="J256" s="133">
        <f t="shared" si="51"/>
        <v>-120</v>
      </c>
    </row>
    <row r="257" spans="1:10" ht="12.75">
      <c r="A257" s="1366"/>
      <c r="B257" s="639" t="s">
        <v>725</v>
      </c>
      <c r="C257" s="1317"/>
      <c r="D257" s="172">
        <v>90</v>
      </c>
      <c r="E257" s="132"/>
      <c r="F257" s="1345">
        <f t="shared" si="55"/>
        <v>0</v>
      </c>
      <c r="G257" s="1189">
        <f t="shared" si="58"/>
        <v>90</v>
      </c>
      <c r="H257" s="132">
        <v>50</v>
      </c>
      <c r="I257" s="1346">
        <f t="shared" si="57"/>
        <v>0</v>
      </c>
      <c r="J257" s="133">
        <f t="shared" si="51"/>
        <v>-50</v>
      </c>
    </row>
    <row r="258" spans="1:10" ht="12.75">
      <c r="A258" s="1366"/>
      <c r="B258" s="639" t="s">
        <v>726</v>
      </c>
      <c r="C258" s="1317"/>
      <c r="D258" s="172">
        <v>60</v>
      </c>
      <c r="E258" s="132"/>
      <c r="F258" s="1345">
        <f t="shared" si="55"/>
        <v>0</v>
      </c>
      <c r="G258" s="1189">
        <f t="shared" si="58"/>
        <v>60</v>
      </c>
      <c r="H258" s="132">
        <v>15</v>
      </c>
      <c r="I258" s="1346">
        <f t="shared" si="57"/>
        <v>0</v>
      </c>
      <c r="J258" s="133">
        <f t="shared" si="51"/>
        <v>-15</v>
      </c>
    </row>
    <row r="259" spans="1:10" ht="12.75">
      <c r="A259" s="1366"/>
      <c r="B259" s="639" t="s">
        <v>727</v>
      </c>
      <c r="C259" s="1317"/>
      <c r="D259" s="172">
        <v>55</v>
      </c>
      <c r="E259" s="132"/>
      <c r="F259" s="1345">
        <f t="shared" si="55"/>
        <v>0</v>
      </c>
      <c r="G259" s="1189">
        <f t="shared" si="58"/>
        <v>55</v>
      </c>
      <c r="H259" s="132">
        <v>6</v>
      </c>
      <c r="I259" s="1346">
        <f t="shared" si="57"/>
        <v>0</v>
      </c>
      <c r="J259" s="133">
        <f t="shared" si="51"/>
        <v>-6</v>
      </c>
    </row>
    <row r="260" spans="1:10" ht="12.75">
      <c r="A260" s="1366"/>
      <c r="B260" s="639" t="s">
        <v>728</v>
      </c>
      <c r="C260" s="1317"/>
      <c r="D260" s="172">
        <v>0</v>
      </c>
      <c r="E260" s="132"/>
      <c r="F260" s="1345">
        <f t="shared" si="55"/>
        <v>0</v>
      </c>
      <c r="G260" s="1189">
        <f t="shared" si="58"/>
        <v>0</v>
      </c>
      <c r="H260" s="132"/>
      <c r="I260" s="1346">
        <f t="shared" si="57"/>
        <v>0</v>
      </c>
      <c r="J260" s="133">
        <f t="shared" si="51"/>
        <v>0</v>
      </c>
    </row>
    <row r="261" spans="1:10" ht="12.75">
      <c r="A261" s="1366"/>
      <c r="B261" s="649" t="s">
        <v>729</v>
      </c>
      <c r="C261" s="1317"/>
      <c r="D261" s="357">
        <v>50</v>
      </c>
      <c r="E261" s="358"/>
      <c r="F261" s="1309">
        <f t="shared" si="55"/>
        <v>0</v>
      </c>
      <c r="G261" s="361">
        <f t="shared" si="58"/>
        <v>50</v>
      </c>
      <c r="H261" s="358">
        <v>15</v>
      </c>
      <c r="I261" s="1310">
        <f t="shared" si="57"/>
        <v>0</v>
      </c>
      <c r="J261" s="105">
        <f t="shared" si="51"/>
        <v>-15</v>
      </c>
    </row>
    <row r="262" spans="1:10" ht="13.5" customHeight="1">
      <c r="A262" s="1366"/>
      <c r="B262" s="1375" t="s">
        <v>731</v>
      </c>
      <c r="C262" s="1376" t="s">
        <v>732</v>
      </c>
      <c r="D262" s="1377">
        <f>D263+D264+D265+D266+D267+D268+D269+D270</f>
        <v>200</v>
      </c>
      <c r="E262" s="1378">
        <f>E263+E264+E265+E266+E267+E268+E269+E270</f>
        <v>150</v>
      </c>
      <c r="F262" s="1379">
        <f t="shared" si="55"/>
        <v>0.75</v>
      </c>
      <c r="G262" s="404">
        <f t="shared" si="58"/>
        <v>50</v>
      </c>
      <c r="H262" s="1378">
        <f>H263+H264+H265+H266+H267+H268+H269+H270</f>
        <v>340</v>
      </c>
      <c r="I262" s="1380">
        <f t="shared" si="57"/>
        <v>0.4411764705882353</v>
      </c>
      <c r="J262" s="1381">
        <f t="shared" si="51"/>
        <v>-190</v>
      </c>
    </row>
    <row r="263" spans="1:10" ht="12.75">
      <c r="A263" s="1366"/>
      <c r="B263" s="639" t="s">
        <v>718</v>
      </c>
      <c r="C263" s="1317" t="s">
        <v>732</v>
      </c>
      <c r="D263" s="172"/>
      <c r="E263" s="132"/>
      <c r="F263" s="1345">
        <f t="shared" si="55"/>
        <v>0</v>
      </c>
      <c r="G263" s="1189">
        <f t="shared" si="58"/>
        <v>0</v>
      </c>
      <c r="H263" s="132">
        <v>100</v>
      </c>
      <c r="I263" s="1346">
        <f t="shared" si="57"/>
        <v>0</v>
      </c>
      <c r="J263" s="133">
        <f t="shared" si="51"/>
        <v>-100</v>
      </c>
    </row>
    <row r="264" spans="1:10" ht="12.75">
      <c r="A264" s="1366"/>
      <c r="B264" s="639" t="s">
        <v>719</v>
      </c>
      <c r="C264" s="1317"/>
      <c r="D264" s="172">
        <v>100</v>
      </c>
      <c r="E264" s="132">
        <v>100</v>
      </c>
      <c r="F264" s="1345">
        <f aca="true" t="shared" si="59" ref="F264:F273">IF(D264&gt;0,E264/D264,0)</f>
        <v>1</v>
      </c>
      <c r="G264" s="1189">
        <f aca="true" t="shared" si="60" ref="G264:G269">D264-E264</f>
        <v>0</v>
      </c>
      <c r="H264" s="132">
        <v>70</v>
      </c>
      <c r="I264" s="1346">
        <f aca="true" t="shared" si="61" ref="I264:I273">IF(H264&gt;0,E264/H264,0)</f>
        <v>1.4285714285714286</v>
      </c>
      <c r="J264" s="133">
        <f aca="true" t="shared" si="62" ref="J264:J269">E264-H264</f>
        <v>30</v>
      </c>
    </row>
    <row r="265" spans="1:10" ht="12.75">
      <c r="A265" s="1366"/>
      <c r="B265" s="639" t="s">
        <v>721</v>
      </c>
      <c r="C265" s="1317"/>
      <c r="D265" s="172">
        <v>50</v>
      </c>
      <c r="E265" s="132"/>
      <c r="F265" s="1345">
        <f t="shared" si="59"/>
        <v>0</v>
      </c>
      <c r="G265" s="1189">
        <f t="shared" si="60"/>
        <v>50</v>
      </c>
      <c r="H265" s="132"/>
      <c r="I265" s="1346">
        <f t="shared" si="61"/>
        <v>0</v>
      </c>
      <c r="J265" s="133">
        <f t="shared" si="62"/>
        <v>0</v>
      </c>
    </row>
    <row r="266" spans="1:10" ht="12.75">
      <c r="A266" s="1366"/>
      <c r="B266" s="639" t="s">
        <v>722</v>
      </c>
      <c r="C266" s="1317"/>
      <c r="D266" s="388"/>
      <c r="E266" s="389"/>
      <c r="F266" s="1372">
        <f t="shared" si="59"/>
        <v>0</v>
      </c>
      <c r="G266" s="1296">
        <f t="shared" si="60"/>
        <v>0</v>
      </c>
      <c r="H266" s="389"/>
      <c r="I266" s="1373">
        <f t="shared" si="61"/>
        <v>0</v>
      </c>
      <c r="J266" s="393">
        <f t="shared" si="62"/>
        <v>0</v>
      </c>
    </row>
    <row r="267" spans="1:10" ht="12.75">
      <c r="A267" s="1366"/>
      <c r="B267" s="639" t="s">
        <v>723</v>
      </c>
      <c r="C267" s="1317"/>
      <c r="D267" s="388"/>
      <c r="E267" s="389"/>
      <c r="F267" s="1372">
        <f t="shared" si="59"/>
        <v>0</v>
      </c>
      <c r="G267" s="1296">
        <f t="shared" si="60"/>
        <v>0</v>
      </c>
      <c r="H267" s="389"/>
      <c r="I267" s="1373">
        <f t="shared" si="61"/>
        <v>0</v>
      </c>
      <c r="J267" s="393">
        <f t="shared" si="62"/>
        <v>0</v>
      </c>
    </row>
    <row r="268" spans="1:10" ht="12.75">
      <c r="A268" s="1366"/>
      <c r="B268" s="639" t="s">
        <v>724</v>
      </c>
      <c r="C268" s="1317"/>
      <c r="D268" s="388">
        <v>50</v>
      </c>
      <c r="E268" s="389">
        <v>50</v>
      </c>
      <c r="F268" s="1372">
        <f t="shared" si="59"/>
        <v>1</v>
      </c>
      <c r="G268" s="1296">
        <f t="shared" si="60"/>
        <v>0</v>
      </c>
      <c r="H268" s="389"/>
      <c r="I268" s="1373">
        <f t="shared" si="61"/>
        <v>0</v>
      </c>
      <c r="J268" s="393">
        <f t="shared" si="62"/>
        <v>50</v>
      </c>
    </row>
    <row r="269" spans="1:10" ht="12.75">
      <c r="A269" s="1366"/>
      <c r="B269" s="639" t="s">
        <v>726</v>
      </c>
      <c r="C269" s="1317"/>
      <c r="D269" s="172"/>
      <c r="E269" s="132"/>
      <c r="F269" s="1345">
        <f t="shared" si="59"/>
        <v>0</v>
      </c>
      <c r="G269" s="1189">
        <f t="shared" si="60"/>
        <v>0</v>
      </c>
      <c r="H269" s="132">
        <v>170</v>
      </c>
      <c r="I269" s="1346">
        <f t="shared" si="61"/>
        <v>0</v>
      </c>
      <c r="J269" s="133">
        <f t="shared" si="62"/>
        <v>-170</v>
      </c>
    </row>
    <row r="270" spans="1:10" ht="12" customHeight="1">
      <c r="A270" s="1366"/>
      <c r="B270" s="639" t="s">
        <v>728</v>
      </c>
      <c r="C270" s="1317"/>
      <c r="D270" s="202"/>
      <c r="E270" s="203"/>
      <c r="F270" s="1382">
        <f t="shared" si="59"/>
        <v>0</v>
      </c>
      <c r="G270" s="1303">
        <f t="shared" si="58"/>
        <v>0</v>
      </c>
      <c r="H270" s="203"/>
      <c r="I270" s="1383">
        <f t="shared" si="61"/>
        <v>0</v>
      </c>
      <c r="J270" s="208">
        <f t="shared" si="51"/>
        <v>0</v>
      </c>
    </row>
    <row r="271" spans="1:10" ht="25.5" customHeight="1">
      <c r="A271" s="1366"/>
      <c r="B271" s="1384" t="s">
        <v>733</v>
      </c>
      <c r="C271" s="1385" t="s">
        <v>734</v>
      </c>
      <c r="D271" s="1386">
        <f>D272+D273</f>
        <v>0</v>
      </c>
      <c r="E271" s="1387">
        <f>E272+E273</f>
        <v>0</v>
      </c>
      <c r="F271" s="1342">
        <f t="shared" si="59"/>
        <v>0</v>
      </c>
      <c r="G271" s="833">
        <f aca="true" t="shared" si="63" ref="G271:G276">D271-E271</f>
        <v>0</v>
      </c>
      <c r="H271" s="1387">
        <f>H272+H273</f>
        <v>0.7</v>
      </c>
      <c r="I271" s="1343">
        <f t="shared" si="61"/>
        <v>0</v>
      </c>
      <c r="J271" s="1388">
        <f>E271-H271</f>
        <v>-0.7</v>
      </c>
    </row>
    <row r="272" spans="1:10" ht="12" customHeight="1">
      <c r="A272" s="1366"/>
      <c r="B272" s="1389" t="s">
        <v>735</v>
      </c>
      <c r="C272" s="1390" t="s">
        <v>734</v>
      </c>
      <c r="D272" s="388">
        <v>0</v>
      </c>
      <c r="E272" s="389"/>
      <c r="F272" s="1372">
        <f t="shared" si="59"/>
        <v>0</v>
      </c>
      <c r="G272" s="1296">
        <f t="shared" si="63"/>
        <v>0</v>
      </c>
      <c r="H272" s="389">
        <v>0.7</v>
      </c>
      <c r="I272" s="1373">
        <f t="shared" si="61"/>
        <v>0</v>
      </c>
      <c r="J272" s="393">
        <f>E272-H272</f>
        <v>-0.7</v>
      </c>
    </row>
    <row r="273" spans="1:10" ht="12" customHeight="1">
      <c r="A273" s="1366"/>
      <c r="B273" s="1285" t="s">
        <v>736</v>
      </c>
      <c r="C273" s="1391" t="s">
        <v>734</v>
      </c>
      <c r="D273" s="202">
        <v>0</v>
      </c>
      <c r="E273" s="203"/>
      <c r="F273" s="1382">
        <f t="shared" si="59"/>
        <v>0</v>
      </c>
      <c r="G273" s="1303">
        <f t="shared" si="63"/>
        <v>0</v>
      </c>
      <c r="H273" s="203"/>
      <c r="I273" s="1383">
        <f t="shared" si="61"/>
        <v>0</v>
      </c>
      <c r="J273" s="208">
        <f>E273-H273</f>
        <v>0</v>
      </c>
    </row>
    <row r="274" spans="1:10" ht="47.25" customHeight="1">
      <c r="A274" s="1366"/>
      <c r="B274" s="1392" t="s">
        <v>737</v>
      </c>
      <c r="C274" s="1385" t="s">
        <v>738</v>
      </c>
      <c r="D274" s="1386">
        <f>D275+D276</f>
        <v>115</v>
      </c>
      <c r="E274" s="1387">
        <f>E275+E276</f>
        <v>0</v>
      </c>
      <c r="F274" s="1342">
        <f aca="true" t="shared" si="64" ref="F274:F319">IF(D274&gt;0,E274/D274,0)</f>
        <v>0</v>
      </c>
      <c r="G274" s="833">
        <f t="shared" si="63"/>
        <v>115</v>
      </c>
      <c r="H274" s="1387">
        <f>H275+H276</f>
        <v>0</v>
      </c>
      <c r="I274" s="1343">
        <f aca="true" t="shared" si="65" ref="I274:I319">IF(H274&gt;0,E274/H274,0)</f>
        <v>0</v>
      </c>
      <c r="J274" s="1388">
        <f t="shared" si="51"/>
        <v>0</v>
      </c>
    </row>
    <row r="275" spans="1:10" ht="12.75" customHeight="1">
      <c r="A275" s="1366"/>
      <c r="B275" s="1389" t="s">
        <v>735</v>
      </c>
      <c r="C275" s="1390" t="s">
        <v>738</v>
      </c>
      <c r="D275" s="388">
        <v>115</v>
      </c>
      <c r="E275" s="389"/>
      <c r="F275" s="1372">
        <f t="shared" si="64"/>
        <v>0</v>
      </c>
      <c r="G275" s="1296">
        <f t="shared" si="63"/>
        <v>115</v>
      </c>
      <c r="H275" s="389"/>
      <c r="I275" s="1373">
        <f t="shared" si="65"/>
        <v>0</v>
      </c>
      <c r="J275" s="393">
        <f t="shared" si="51"/>
        <v>0</v>
      </c>
    </row>
    <row r="276" spans="1:10" ht="13.5" customHeight="1">
      <c r="A276" s="1366"/>
      <c r="B276" s="1285" t="s">
        <v>736</v>
      </c>
      <c r="C276" s="1391"/>
      <c r="D276" s="202">
        <v>0</v>
      </c>
      <c r="E276" s="203"/>
      <c r="F276" s="1382">
        <f t="shared" si="64"/>
        <v>0</v>
      </c>
      <c r="G276" s="1303">
        <f t="shared" si="63"/>
        <v>0</v>
      </c>
      <c r="H276" s="203"/>
      <c r="I276" s="1383">
        <f t="shared" si="65"/>
        <v>0</v>
      </c>
      <c r="J276" s="208">
        <f t="shared" si="51"/>
        <v>0</v>
      </c>
    </row>
    <row r="277" spans="1:10" ht="23.25" customHeight="1">
      <c r="A277" s="1393"/>
      <c r="B277" s="337"/>
      <c r="C277" s="1394"/>
      <c r="D277" s="1395"/>
      <c r="E277" s="1395"/>
      <c r="F277" s="1396"/>
      <c r="G277" s="1397"/>
      <c r="H277" s="1395"/>
      <c r="I277" s="1396"/>
      <c r="J277" s="1395"/>
    </row>
    <row r="278" spans="1:10" ht="24.75" customHeight="1">
      <c r="A278" s="1398" t="s">
        <v>739</v>
      </c>
      <c r="B278" s="1398"/>
      <c r="C278" s="1324" t="s">
        <v>473</v>
      </c>
      <c r="D278" s="62">
        <f>D279+D280</f>
        <v>231944.40000000002</v>
      </c>
      <c r="E278" s="1325">
        <f>E279+E280</f>
        <v>152078.2</v>
      </c>
      <c r="F278" s="1399">
        <f>IF(D278&gt;0,E278/D278,0)</f>
        <v>0.6556666166546811</v>
      </c>
      <c r="G278" s="62">
        <f>D278-E278</f>
        <v>79866.20000000001</v>
      </c>
      <c r="H278" s="1325">
        <f>H279+H280</f>
        <v>148080.4</v>
      </c>
      <c r="I278" s="1400">
        <f>IF(H278&gt;0,E278/H278,0)</f>
        <v>1.0269974959549002</v>
      </c>
      <c r="J278" s="700">
        <f aca="true" t="shared" si="66" ref="J278:J319">E278-H278</f>
        <v>3997.8000000000175</v>
      </c>
    </row>
    <row r="279" spans="1:10" ht="12.75" customHeight="1">
      <c r="A279" s="1401" t="s">
        <v>695</v>
      </c>
      <c r="B279" s="1401"/>
      <c r="C279" s="1317" t="s">
        <v>473</v>
      </c>
      <c r="D279" s="833">
        <f>D282+D323</f>
        <v>66731.2</v>
      </c>
      <c r="E279" s="1402">
        <f>E282+E323</f>
        <v>41883.4</v>
      </c>
      <c r="F279" s="1403">
        <f>IF(D279&gt;0,E279/D279,0)</f>
        <v>0.6276434411489679</v>
      </c>
      <c r="G279" s="833">
        <f>D279-E279</f>
        <v>24847.799999999996</v>
      </c>
      <c r="H279" s="1402">
        <f>H282+H323</f>
        <v>40913.7</v>
      </c>
      <c r="I279" s="1404">
        <f>IF(H279&gt;0,E279/H279,0)</f>
        <v>1.023701107453005</v>
      </c>
      <c r="J279" s="1405">
        <f t="shared" si="66"/>
        <v>969.7000000000044</v>
      </c>
    </row>
    <row r="280" spans="1:10" ht="13.5" customHeight="1">
      <c r="A280" s="1406" t="s">
        <v>740</v>
      </c>
      <c r="B280" s="1406"/>
      <c r="C280" s="1317"/>
      <c r="D280" s="1303">
        <f>D283+D324</f>
        <v>165213.2</v>
      </c>
      <c r="E280" s="1407">
        <f>E283+E324</f>
        <v>110194.8</v>
      </c>
      <c r="F280" s="1408">
        <f>IF(D280&gt;0,E280/D280,0)</f>
        <v>0.6669854466834368</v>
      </c>
      <c r="G280" s="1303">
        <f>D280-E280</f>
        <v>55018.40000000001</v>
      </c>
      <c r="H280" s="1407">
        <f>H283+H324</f>
        <v>107166.7</v>
      </c>
      <c r="I280" s="1409">
        <f>IF(H280&gt;0,E280/H280,0)</f>
        <v>1.0282559787695245</v>
      </c>
      <c r="J280" s="1410">
        <f t="shared" si="66"/>
        <v>3028.100000000006</v>
      </c>
    </row>
    <row r="281" spans="1:10" ht="31.5" customHeight="1">
      <c r="A281" s="1411" t="s">
        <v>741</v>
      </c>
      <c r="B281" s="1411"/>
      <c r="C281" s="1412" t="s">
        <v>742</v>
      </c>
      <c r="D281" s="629">
        <f>D282+D283</f>
        <v>205201.7</v>
      </c>
      <c r="E281" s="1413">
        <f>E282+E283</f>
        <v>132913.5</v>
      </c>
      <c r="F281" s="1414">
        <f t="shared" si="64"/>
        <v>0.6477212420754799</v>
      </c>
      <c r="G281" s="404">
        <f aca="true" t="shared" si="67" ref="G281:G286">D281-E281</f>
        <v>72288.20000000001</v>
      </c>
      <c r="H281" s="1413">
        <f>H282+H283</f>
        <v>133492.3</v>
      </c>
      <c r="I281" s="1415">
        <f t="shared" si="65"/>
        <v>0.99566416939404</v>
      </c>
      <c r="J281" s="631">
        <f t="shared" si="66"/>
        <v>-578.7999999999884</v>
      </c>
    </row>
    <row r="282" spans="1:10" ht="12" customHeight="1">
      <c r="A282" s="1328" t="s">
        <v>698</v>
      </c>
      <c r="B282" s="1328"/>
      <c r="C282" s="1317" t="s">
        <v>742</v>
      </c>
      <c r="D282" s="1416">
        <f>D285</f>
        <v>52382.5</v>
      </c>
      <c r="E282" s="1417">
        <f>E285</f>
        <v>32639.5</v>
      </c>
      <c r="F282" s="1418">
        <f t="shared" si="64"/>
        <v>0.6230993175201642</v>
      </c>
      <c r="G282" s="1296">
        <f t="shared" si="67"/>
        <v>19743</v>
      </c>
      <c r="H282" s="1417">
        <f>H285</f>
        <v>32683</v>
      </c>
      <c r="I282" s="1419">
        <f t="shared" si="65"/>
        <v>0.9986690328305236</v>
      </c>
      <c r="J282" s="1420">
        <f t="shared" si="66"/>
        <v>-43.5</v>
      </c>
    </row>
    <row r="283" spans="1:10" ht="9.75" customHeight="1">
      <c r="A283" s="1333" t="s">
        <v>700</v>
      </c>
      <c r="B283" s="1333"/>
      <c r="C283" s="1317"/>
      <c r="D283" s="839">
        <f>D286+D311</f>
        <v>152819.2</v>
      </c>
      <c r="E283" s="840">
        <f>E286+E311</f>
        <v>100274</v>
      </c>
      <c r="F283" s="841">
        <f t="shared" si="64"/>
        <v>0.6561610059468966</v>
      </c>
      <c r="G283" s="151">
        <f t="shared" si="67"/>
        <v>52545.20000000001</v>
      </c>
      <c r="H283" s="840">
        <f>H286+H311</f>
        <v>100809.3</v>
      </c>
      <c r="I283" s="843">
        <f t="shared" si="65"/>
        <v>0.9946899740400935</v>
      </c>
      <c r="J283" s="844">
        <f t="shared" si="66"/>
        <v>-535.3000000000029</v>
      </c>
    </row>
    <row r="284" spans="1:10" ht="23.25" customHeight="1">
      <c r="A284" s="1421" t="s">
        <v>348</v>
      </c>
      <c r="B284" s="1422" t="s">
        <v>743</v>
      </c>
      <c r="C284" s="1312" t="s">
        <v>744</v>
      </c>
      <c r="D284" s="686">
        <f>D285+D286</f>
        <v>199394.6</v>
      </c>
      <c r="E284" s="1313">
        <f>E285+E286</f>
        <v>129243.1</v>
      </c>
      <c r="F284" s="1314">
        <f t="shared" si="64"/>
        <v>0.6481775333935824</v>
      </c>
      <c r="G284" s="404">
        <f t="shared" si="67"/>
        <v>70151.5</v>
      </c>
      <c r="H284" s="1313">
        <f>H285+H286</f>
        <v>129934.6</v>
      </c>
      <c r="I284" s="1315">
        <f t="shared" si="65"/>
        <v>0.9946780919016182</v>
      </c>
      <c r="J284" s="688">
        <f t="shared" si="66"/>
        <v>-691.5</v>
      </c>
    </row>
    <row r="285" spans="1:10" ht="12.75" customHeight="1">
      <c r="A285" s="1421"/>
      <c r="B285" s="1344" t="s">
        <v>745</v>
      </c>
      <c r="C285" s="1284" t="s">
        <v>746</v>
      </c>
      <c r="D285" s="128">
        <f>D288+D291+D294+D297+D300+D303+D306+D309</f>
        <v>52382.5</v>
      </c>
      <c r="E285" s="1187">
        <f>E288+E291+E294+E297+E300+E303+E306+E309</f>
        <v>32639.5</v>
      </c>
      <c r="F285" s="1188">
        <f t="shared" si="64"/>
        <v>0.6230993175201642</v>
      </c>
      <c r="G285" s="1189">
        <f t="shared" si="67"/>
        <v>19743</v>
      </c>
      <c r="H285" s="1187">
        <f>H288+H291+H294+H297+H300+H303+H306+H309</f>
        <v>32683</v>
      </c>
      <c r="I285" s="1190">
        <f t="shared" si="65"/>
        <v>0.9986690328305236</v>
      </c>
      <c r="J285" s="130">
        <f t="shared" si="66"/>
        <v>-43.5</v>
      </c>
    </row>
    <row r="286" spans="1:10" ht="12" customHeight="1">
      <c r="A286" s="1421"/>
      <c r="B286" s="1344" t="s">
        <v>703</v>
      </c>
      <c r="C286" s="1423" t="s">
        <v>747</v>
      </c>
      <c r="D286" s="435">
        <f>D289+D292+D295+D298+D301+D304+D307+D310</f>
        <v>147012.1</v>
      </c>
      <c r="E286" s="436">
        <f>E289+E292+E295+E298+E301+E304+E307+E310</f>
        <v>96603.6</v>
      </c>
      <c r="F286" s="1153">
        <f t="shared" si="64"/>
        <v>0.6571132580243395</v>
      </c>
      <c r="G286" s="151">
        <f t="shared" si="67"/>
        <v>50408.5</v>
      </c>
      <c r="H286" s="436">
        <f>H289+H292+H295+H298+H301+H304+H307+H310</f>
        <v>97251.6</v>
      </c>
      <c r="I286" s="1155">
        <f t="shared" si="65"/>
        <v>0.9933368705502017</v>
      </c>
      <c r="J286" s="439">
        <f t="shared" si="66"/>
        <v>-648</v>
      </c>
    </row>
    <row r="287" spans="1:10" ht="12.75" customHeight="1">
      <c r="A287" s="1421"/>
      <c r="B287" s="1424" t="s">
        <v>748</v>
      </c>
      <c r="C287" s="1385" t="s">
        <v>744</v>
      </c>
      <c r="D287" s="1386">
        <f>D288+D289</f>
        <v>27985.800000000003</v>
      </c>
      <c r="E287" s="1387">
        <f>E288+E289</f>
        <v>19487.1</v>
      </c>
      <c r="F287" s="1342">
        <f t="shared" si="64"/>
        <v>0.6963209913599038</v>
      </c>
      <c r="G287" s="833">
        <f aca="true" t="shared" si="68" ref="G287:G310">D287-E287</f>
        <v>8498.700000000004</v>
      </c>
      <c r="H287" s="1387">
        <f>H288+H289</f>
        <v>18465.2</v>
      </c>
      <c r="I287" s="1343">
        <f t="shared" si="65"/>
        <v>1.055341940515131</v>
      </c>
      <c r="J287" s="1388">
        <f t="shared" si="66"/>
        <v>1021.8999999999978</v>
      </c>
    </row>
    <row r="288" spans="1:10" ht="12.75" customHeight="1">
      <c r="A288" s="1421"/>
      <c r="B288" s="1344" t="s">
        <v>745</v>
      </c>
      <c r="C288" s="1390" t="s">
        <v>746</v>
      </c>
      <c r="D288" s="388">
        <v>6557.1</v>
      </c>
      <c r="E288" s="389">
        <v>4406.2</v>
      </c>
      <c r="F288" s="1372">
        <f t="shared" si="64"/>
        <v>0.6719738908968903</v>
      </c>
      <c r="G288" s="1296">
        <f t="shared" si="68"/>
        <v>2150.9000000000005</v>
      </c>
      <c r="H288" s="389">
        <v>3978.8</v>
      </c>
      <c r="I288" s="1373">
        <f t="shared" si="65"/>
        <v>1.1074193224087663</v>
      </c>
      <c r="J288" s="393">
        <f t="shared" si="66"/>
        <v>427.39999999999964</v>
      </c>
    </row>
    <row r="289" spans="1:10" ht="12.75" customHeight="1">
      <c r="A289" s="1421"/>
      <c r="B289" s="946" t="s">
        <v>749</v>
      </c>
      <c r="C289" s="838" t="s">
        <v>747</v>
      </c>
      <c r="D289" s="148">
        <v>21428.7</v>
      </c>
      <c r="E289" s="152">
        <v>15080.9</v>
      </c>
      <c r="F289" s="1425">
        <f t="shared" si="64"/>
        <v>0.7037711107066691</v>
      </c>
      <c r="G289" s="151">
        <f t="shared" si="68"/>
        <v>6347.800000000001</v>
      </c>
      <c r="H289" s="152">
        <v>14486.4</v>
      </c>
      <c r="I289" s="1426">
        <f t="shared" si="65"/>
        <v>1.0410384912745747</v>
      </c>
      <c r="J289" s="150">
        <f t="shared" si="66"/>
        <v>594.5</v>
      </c>
    </row>
    <row r="290" spans="1:10" ht="12.75" customHeight="1">
      <c r="A290" s="1421"/>
      <c r="B290" s="1427" t="s">
        <v>750</v>
      </c>
      <c r="C290" s="1385" t="s">
        <v>744</v>
      </c>
      <c r="D290" s="1386">
        <f>D291+D292</f>
        <v>17399.7</v>
      </c>
      <c r="E290" s="1387">
        <f>E291+E292</f>
        <v>11379.300000000001</v>
      </c>
      <c r="F290" s="1342">
        <f t="shared" si="64"/>
        <v>0.6539940343799031</v>
      </c>
      <c r="G290" s="833">
        <f t="shared" si="68"/>
        <v>6020.4</v>
      </c>
      <c r="H290" s="1387">
        <f>H291+H292</f>
        <v>11112.7</v>
      </c>
      <c r="I290" s="1343">
        <f t="shared" si="65"/>
        <v>1.0239905693485831</v>
      </c>
      <c r="J290" s="1388">
        <f t="shared" si="66"/>
        <v>266.60000000000036</v>
      </c>
    </row>
    <row r="291" spans="1:10" ht="12.75" customHeight="1">
      <c r="A291" s="1421"/>
      <c r="B291" s="663" t="s">
        <v>745</v>
      </c>
      <c r="C291" s="1390" t="s">
        <v>746</v>
      </c>
      <c r="D291" s="388">
        <v>4320.2</v>
      </c>
      <c r="E291" s="389">
        <v>2563.1</v>
      </c>
      <c r="F291" s="1372">
        <f t="shared" si="64"/>
        <v>0.593282718392667</v>
      </c>
      <c r="G291" s="1296">
        <f t="shared" si="68"/>
        <v>1757.1</v>
      </c>
      <c r="H291" s="389">
        <v>2612</v>
      </c>
      <c r="I291" s="1373">
        <f t="shared" si="65"/>
        <v>0.9812787136294028</v>
      </c>
      <c r="J291" s="393">
        <f t="shared" si="66"/>
        <v>-48.90000000000009</v>
      </c>
    </row>
    <row r="292" spans="1:10" ht="12.75" customHeight="1">
      <c r="A292" s="1421"/>
      <c r="B292" s="350" t="s">
        <v>749</v>
      </c>
      <c r="C292" s="838" t="s">
        <v>747</v>
      </c>
      <c r="D292" s="202">
        <v>13079.5</v>
      </c>
      <c r="E292" s="203">
        <v>8816.2</v>
      </c>
      <c r="F292" s="1382">
        <f t="shared" si="64"/>
        <v>0.6740471730570741</v>
      </c>
      <c r="G292" s="1303">
        <f t="shared" si="68"/>
        <v>4263.299999999999</v>
      </c>
      <c r="H292" s="203">
        <v>8500.7</v>
      </c>
      <c r="I292" s="1383">
        <f t="shared" si="65"/>
        <v>1.03711459056313</v>
      </c>
      <c r="J292" s="208">
        <f t="shared" si="66"/>
        <v>315.5</v>
      </c>
    </row>
    <row r="293" spans="1:10" ht="12.75" customHeight="1">
      <c r="A293" s="1421"/>
      <c r="B293" s="1428" t="s">
        <v>751</v>
      </c>
      <c r="C293" s="1385" t="s">
        <v>744</v>
      </c>
      <c r="D293" s="1429">
        <f>D294+D295</f>
        <v>17133.6</v>
      </c>
      <c r="E293" s="1430">
        <f>E294+E295</f>
        <v>10278.599999999999</v>
      </c>
      <c r="F293" s="1318">
        <f t="shared" si="64"/>
        <v>0.5999089508334501</v>
      </c>
      <c r="G293" s="1189">
        <f t="shared" si="68"/>
        <v>6855</v>
      </c>
      <c r="H293" s="1430">
        <f>H294+H295</f>
        <v>10423.8</v>
      </c>
      <c r="I293" s="1319">
        <f t="shared" si="65"/>
        <v>0.986070339031831</v>
      </c>
      <c r="J293" s="1431">
        <f t="shared" si="66"/>
        <v>-145.20000000000073</v>
      </c>
    </row>
    <row r="294" spans="1:10" ht="12.75" customHeight="1">
      <c r="A294" s="1421"/>
      <c r="B294" s="1344" t="s">
        <v>745</v>
      </c>
      <c r="C294" s="1390" t="s">
        <v>746</v>
      </c>
      <c r="D294" s="388">
        <v>3803.6</v>
      </c>
      <c r="E294" s="389">
        <v>2205.2</v>
      </c>
      <c r="F294" s="1372">
        <f t="shared" si="64"/>
        <v>0.5797665369649805</v>
      </c>
      <c r="G294" s="1296">
        <f t="shared" si="68"/>
        <v>1598.4</v>
      </c>
      <c r="H294" s="389">
        <v>1998.8</v>
      </c>
      <c r="I294" s="1373">
        <f t="shared" si="65"/>
        <v>1.1032619571743045</v>
      </c>
      <c r="J294" s="393">
        <f t="shared" si="66"/>
        <v>206.39999999999986</v>
      </c>
    </row>
    <row r="295" spans="1:10" ht="12.75" customHeight="1">
      <c r="A295" s="1421"/>
      <c r="B295" s="946" t="s">
        <v>749</v>
      </c>
      <c r="C295" s="838" t="s">
        <v>747</v>
      </c>
      <c r="D295" s="148">
        <v>13330</v>
      </c>
      <c r="E295" s="152">
        <v>8073.4</v>
      </c>
      <c r="F295" s="1425">
        <f t="shared" si="64"/>
        <v>0.6056564141035259</v>
      </c>
      <c r="G295" s="151">
        <f t="shared" si="68"/>
        <v>5256.6</v>
      </c>
      <c r="H295" s="152">
        <v>8425</v>
      </c>
      <c r="I295" s="1426">
        <f t="shared" si="65"/>
        <v>0.9582670623145401</v>
      </c>
      <c r="J295" s="150">
        <f t="shared" si="66"/>
        <v>-351.60000000000036</v>
      </c>
    </row>
    <row r="296" spans="1:10" ht="12.75" customHeight="1">
      <c r="A296" s="1421"/>
      <c r="B296" s="1427" t="s">
        <v>752</v>
      </c>
      <c r="C296" s="1385" t="s">
        <v>744</v>
      </c>
      <c r="D296" s="1386">
        <f>D297+D298</f>
        <v>20520.5</v>
      </c>
      <c r="E296" s="1387">
        <f>E297+E298</f>
        <v>13493.3</v>
      </c>
      <c r="F296" s="1342">
        <f t="shared" si="64"/>
        <v>0.6575522038936673</v>
      </c>
      <c r="G296" s="833">
        <f t="shared" si="68"/>
        <v>7027.200000000001</v>
      </c>
      <c r="H296" s="1387">
        <f>H297+H298</f>
        <v>13268.599999999999</v>
      </c>
      <c r="I296" s="1343">
        <f t="shared" si="65"/>
        <v>1.0169347180561628</v>
      </c>
      <c r="J296" s="1388">
        <f t="shared" si="66"/>
        <v>224.70000000000073</v>
      </c>
    </row>
    <row r="297" spans="1:10" ht="12.75" customHeight="1">
      <c r="A297" s="1421"/>
      <c r="B297" s="663" t="s">
        <v>745</v>
      </c>
      <c r="C297" s="1390" t="s">
        <v>746</v>
      </c>
      <c r="D297" s="388">
        <v>5681.1</v>
      </c>
      <c r="E297" s="389">
        <v>3697.5</v>
      </c>
      <c r="F297" s="1372">
        <f t="shared" si="64"/>
        <v>0.6508422664624808</v>
      </c>
      <c r="G297" s="1296">
        <f t="shared" si="68"/>
        <v>1983.6000000000004</v>
      </c>
      <c r="H297" s="389">
        <v>3549.7</v>
      </c>
      <c r="I297" s="1373">
        <f t="shared" si="65"/>
        <v>1.0416373214637857</v>
      </c>
      <c r="J297" s="393">
        <f t="shared" si="66"/>
        <v>147.80000000000018</v>
      </c>
    </row>
    <row r="298" spans="1:10" ht="12.75" customHeight="1">
      <c r="A298" s="1421"/>
      <c r="B298" s="350" t="s">
        <v>749</v>
      </c>
      <c r="C298" s="838" t="s">
        <v>747</v>
      </c>
      <c r="D298" s="202">
        <v>14839.4</v>
      </c>
      <c r="E298" s="203">
        <v>9795.8</v>
      </c>
      <c r="F298" s="1382">
        <f t="shared" si="64"/>
        <v>0.660121029152122</v>
      </c>
      <c r="G298" s="1303">
        <f t="shared" si="68"/>
        <v>5043.6</v>
      </c>
      <c r="H298" s="203">
        <v>9718.9</v>
      </c>
      <c r="I298" s="1383">
        <f t="shared" si="65"/>
        <v>1.007912418072004</v>
      </c>
      <c r="J298" s="208">
        <f t="shared" si="66"/>
        <v>76.89999999999964</v>
      </c>
    </row>
    <row r="299" spans="1:10" ht="12.75" customHeight="1">
      <c r="A299" s="1421"/>
      <c r="B299" s="1427" t="s">
        <v>753</v>
      </c>
      <c r="C299" s="1385" t="s">
        <v>744</v>
      </c>
      <c r="D299" s="1386">
        <f>D300+D301</f>
        <v>25004.4</v>
      </c>
      <c r="E299" s="1387">
        <f>E300+E301</f>
        <v>17396.8</v>
      </c>
      <c r="F299" s="1342">
        <f t="shared" si="64"/>
        <v>0.6957495480795379</v>
      </c>
      <c r="G299" s="833">
        <f t="shared" si="68"/>
        <v>7607.600000000002</v>
      </c>
      <c r="H299" s="1387">
        <f>H300+H301</f>
        <v>17101.4</v>
      </c>
      <c r="I299" s="1343">
        <f t="shared" si="65"/>
        <v>1.017273439601436</v>
      </c>
      <c r="J299" s="1388">
        <f t="shared" si="66"/>
        <v>295.3999999999978</v>
      </c>
    </row>
    <row r="300" spans="1:10" ht="12.75" customHeight="1">
      <c r="A300" s="1421"/>
      <c r="B300" s="663" t="s">
        <v>745</v>
      </c>
      <c r="C300" s="1390" t="s">
        <v>746</v>
      </c>
      <c r="D300" s="388">
        <v>6063.2</v>
      </c>
      <c r="E300" s="389">
        <v>4289.5</v>
      </c>
      <c r="F300" s="1372">
        <f t="shared" si="64"/>
        <v>0.7074647051062145</v>
      </c>
      <c r="G300" s="1296">
        <f t="shared" si="68"/>
        <v>1773.6999999999998</v>
      </c>
      <c r="H300" s="389">
        <v>4095.5</v>
      </c>
      <c r="I300" s="1373">
        <f t="shared" si="65"/>
        <v>1.0473690636063973</v>
      </c>
      <c r="J300" s="393">
        <f t="shared" si="66"/>
        <v>194</v>
      </c>
    </row>
    <row r="301" spans="1:10" ht="12.75" customHeight="1">
      <c r="A301" s="1421"/>
      <c r="B301" s="350" t="s">
        <v>749</v>
      </c>
      <c r="C301" s="838" t="s">
        <v>747</v>
      </c>
      <c r="D301" s="202">
        <v>18941.2</v>
      </c>
      <c r="E301" s="203">
        <v>13107.3</v>
      </c>
      <c r="F301" s="1382">
        <f t="shared" si="64"/>
        <v>0.691999450932359</v>
      </c>
      <c r="G301" s="1303">
        <f t="shared" si="68"/>
        <v>5833.9000000000015</v>
      </c>
      <c r="H301" s="203">
        <v>13005.9</v>
      </c>
      <c r="I301" s="1383">
        <f t="shared" si="65"/>
        <v>1.0077964616058865</v>
      </c>
      <c r="J301" s="208">
        <f t="shared" si="66"/>
        <v>101.39999999999964</v>
      </c>
    </row>
    <row r="302" spans="1:10" ht="12.75" customHeight="1">
      <c r="A302" s="1421"/>
      <c r="B302" s="1428" t="s">
        <v>754</v>
      </c>
      <c r="C302" s="1385" t="s">
        <v>744</v>
      </c>
      <c r="D302" s="1429">
        <f>D303+D304</f>
        <v>33304.8</v>
      </c>
      <c r="E302" s="1430">
        <f>E303+E304</f>
        <v>20221.9</v>
      </c>
      <c r="F302" s="1318">
        <f t="shared" si="64"/>
        <v>0.6071767432922581</v>
      </c>
      <c r="G302" s="1189">
        <f t="shared" si="68"/>
        <v>13082.900000000001</v>
      </c>
      <c r="H302" s="1430">
        <f>H303+H304</f>
        <v>21876.1</v>
      </c>
      <c r="I302" s="1319">
        <f t="shared" si="65"/>
        <v>0.9243832310146691</v>
      </c>
      <c r="J302" s="1431">
        <f t="shared" si="66"/>
        <v>-1654.199999999997</v>
      </c>
    </row>
    <row r="303" spans="1:10" ht="12.75" customHeight="1">
      <c r="A303" s="1421"/>
      <c r="B303" s="1344" t="s">
        <v>745</v>
      </c>
      <c r="C303" s="1390" t="s">
        <v>746</v>
      </c>
      <c r="D303" s="388">
        <v>10206.2</v>
      </c>
      <c r="E303" s="389">
        <v>5907.2</v>
      </c>
      <c r="F303" s="1372">
        <f t="shared" si="64"/>
        <v>0.5787854441417961</v>
      </c>
      <c r="G303" s="1296">
        <f t="shared" si="68"/>
        <v>4299.000000000001</v>
      </c>
      <c r="H303" s="389">
        <v>6734.7</v>
      </c>
      <c r="I303" s="1373">
        <f t="shared" si="65"/>
        <v>0.8771288995797882</v>
      </c>
      <c r="J303" s="393">
        <f t="shared" si="66"/>
        <v>-827.5</v>
      </c>
    </row>
    <row r="304" spans="1:10" ht="12.75" customHeight="1">
      <c r="A304" s="1421"/>
      <c r="B304" s="946" t="s">
        <v>749</v>
      </c>
      <c r="C304" s="838" t="s">
        <v>747</v>
      </c>
      <c r="D304" s="148">
        <v>23098.6</v>
      </c>
      <c r="E304" s="152">
        <v>14314.7</v>
      </c>
      <c r="F304" s="1425">
        <f t="shared" si="64"/>
        <v>0.6197215415652897</v>
      </c>
      <c r="G304" s="151">
        <f t="shared" si="68"/>
        <v>8783.899999999998</v>
      </c>
      <c r="H304" s="152">
        <v>15141.4</v>
      </c>
      <c r="I304" s="1426">
        <f t="shared" si="65"/>
        <v>0.9454013499412208</v>
      </c>
      <c r="J304" s="150">
        <f t="shared" si="66"/>
        <v>-826.6999999999989</v>
      </c>
    </row>
    <row r="305" spans="1:10" ht="12.75" customHeight="1">
      <c r="A305" s="1421"/>
      <c r="B305" s="1427" t="s">
        <v>755</v>
      </c>
      <c r="C305" s="1385" t="s">
        <v>744</v>
      </c>
      <c r="D305" s="1386">
        <f>D306+D307</f>
        <v>17426</v>
      </c>
      <c r="E305" s="1387">
        <f>E306+E307</f>
        <v>10353.3</v>
      </c>
      <c r="F305" s="1342">
        <f t="shared" si="64"/>
        <v>0.5941294617238608</v>
      </c>
      <c r="G305" s="833">
        <f t="shared" si="68"/>
        <v>7072.700000000001</v>
      </c>
      <c r="H305" s="1387">
        <f>H306+H307</f>
        <v>11274.8</v>
      </c>
      <c r="I305" s="1343">
        <f t="shared" si="65"/>
        <v>0.918269060205059</v>
      </c>
      <c r="J305" s="1388">
        <f t="shared" si="66"/>
        <v>-921.5</v>
      </c>
    </row>
    <row r="306" spans="1:10" ht="12.75" customHeight="1">
      <c r="A306" s="1421"/>
      <c r="B306" s="663" t="s">
        <v>745</v>
      </c>
      <c r="C306" s="1390" t="s">
        <v>746</v>
      </c>
      <c r="D306" s="388">
        <v>4778.5</v>
      </c>
      <c r="E306" s="389">
        <v>2824</v>
      </c>
      <c r="F306" s="1372">
        <f t="shared" si="64"/>
        <v>0.5909804331903317</v>
      </c>
      <c r="G306" s="1296">
        <f t="shared" si="68"/>
        <v>1954.5</v>
      </c>
      <c r="H306" s="389">
        <v>3127.1</v>
      </c>
      <c r="I306" s="1373">
        <f t="shared" si="65"/>
        <v>0.9030731348533786</v>
      </c>
      <c r="J306" s="393">
        <f t="shared" si="66"/>
        <v>-303.0999999999999</v>
      </c>
    </row>
    <row r="307" spans="1:10" ht="12.75" customHeight="1">
      <c r="A307" s="1421"/>
      <c r="B307" s="350" t="s">
        <v>749</v>
      </c>
      <c r="C307" s="838" t="s">
        <v>747</v>
      </c>
      <c r="D307" s="202">
        <v>12647.5</v>
      </c>
      <c r="E307" s="203">
        <v>7529.3</v>
      </c>
      <c r="F307" s="1382">
        <f t="shared" si="64"/>
        <v>0.5953192330500099</v>
      </c>
      <c r="G307" s="1303">
        <f t="shared" si="68"/>
        <v>5118.2</v>
      </c>
      <c r="H307" s="203">
        <v>8147.7</v>
      </c>
      <c r="I307" s="1383">
        <f t="shared" si="65"/>
        <v>0.924101280115861</v>
      </c>
      <c r="J307" s="208">
        <f t="shared" si="66"/>
        <v>-618.3999999999996</v>
      </c>
    </row>
    <row r="308" spans="1:10" ht="12.75" customHeight="1">
      <c r="A308" s="1421"/>
      <c r="B308" s="1428" t="s">
        <v>756</v>
      </c>
      <c r="C308" s="1385" t="s">
        <v>744</v>
      </c>
      <c r="D308" s="1429">
        <f>D309+D310</f>
        <v>40619.8</v>
      </c>
      <c r="E308" s="1430">
        <f>E309+E310</f>
        <v>26632.8</v>
      </c>
      <c r="F308" s="1318">
        <f t="shared" si="64"/>
        <v>0.6556605399337269</v>
      </c>
      <c r="G308" s="1189">
        <f t="shared" si="68"/>
        <v>13987.000000000004</v>
      </c>
      <c r="H308" s="1430">
        <f>H309+H310</f>
        <v>26412</v>
      </c>
      <c r="I308" s="1319">
        <f t="shared" si="65"/>
        <v>1.0083598364379827</v>
      </c>
      <c r="J308" s="1431">
        <f t="shared" si="66"/>
        <v>220.79999999999927</v>
      </c>
    </row>
    <row r="309" spans="1:10" ht="12.75" customHeight="1">
      <c r="A309" s="1421"/>
      <c r="B309" s="1344" t="s">
        <v>745</v>
      </c>
      <c r="C309" s="1390" t="s">
        <v>746</v>
      </c>
      <c r="D309" s="388">
        <v>10972.6</v>
      </c>
      <c r="E309" s="389">
        <v>6746.8</v>
      </c>
      <c r="F309" s="1372">
        <f t="shared" si="64"/>
        <v>0.6148770573975174</v>
      </c>
      <c r="G309" s="1296">
        <f t="shared" si="68"/>
        <v>4225.8</v>
      </c>
      <c r="H309" s="389">
        <v>6586.4</v>
      </c>
      <c r="I309" s="1373">
        <f t="shared" si="65"/>
        <v>1.0243532126806754</v>
      </c>
      <c r="J309" s="393">
        <f t="shared" si="66"/>
        <v>160.40000000000055</v>
      </c>
    </row>
    <row r="310" spans="1:10" ht="12.75" customHeight="1">
      <c r="A310" s="1421"/>
      <c r="B310" s="946" t="s">
        <v>749</v>
      </c>
      <c r="C310" s="838" t="s">
        <v>747</v>
      </c>
      <c r="D310" s="148">
        <v>29647.2</v>
      </c>
      <c r="E310" s="152">
        <v>19886</v>
      </c>
      <c r="F310" s="1425">
        <f t="shared" si="64"/>
        <v>0.6707547424377344</v>
      </c>
      <c r="G310" s="151">
        <f t="shared" si="68"/>
        <v>9761.2</v>
      </c>
      <c r="H310" s="152">
        <v>19825.6</v>
      </c>
      <c r="I310" s="1426">
        <f t="shared" si="65"/>
        <v>1.0030465660560084</v>
      </c>
      <c r="J310" s="150">
        <f t="shared" si="66"/>
        <v>60.400000000001455</v>
      </c>
    </row>
    <row r="311" spans="1:10" ht="21" customHeight="1">
      <c r="A311" s="1421"/>
      <c r="B311" s="1422" t="s">
        <v>757</v>
      </c>
      <c r="C311" s="1312" t="s">
        <v>758</v>
      </c>
      <c r="D311" s="686">
        <f>D312+D313+D314+D315+D316+D317+D318+D319</f>
        <v>5807.099999999999</v>
      </c>
      <c r="E311" s="1313">
        <f>E312+E313+E314+E315+E316+E317+E318+E319</f>
        <v>3670.3999999999996</v>
      </c>
      <c r="F311" s="1314">
        <f t="shared" si="64"/>
        <v>0.6320538650961753</v>
      </c>
      <c r="G311" s="404">
        <f aca="true" t="shared" si="69" ref="G311:G358">D311-E311</f>
        <v>2136.7</v>
      </c>
      <c r="H311" s="1313">
        <f>H312+H313+H314+H315+H316+H317+H318+H319</f>
        <v>3557.7</v>
      </c>
      <c r="I311" s="1315">
        <f t="shared" si="65"/>
        <v>1.0316777693453636</v>
      </c>
      <c r="J311" s="688">
        <f t="shared" si="66"/>
        <v>112.69999999999982</v>
      </c>
    </row>
    <row r="312" spans="1:10" ht="12.75">
      <c r="A312" s="1421"/>
      <c r="B312" s="663" t="s">
        <v>759</v>
      </c>
      <c r="C312" s="1432" t="s">
        <v>758</v>
      </c>
      <c r="D312" s="172">
        <v>771.8</v>
      </c>
      <c r="E312" s="132">
        <v>487.4</v>
      </c>
      <c r="F312" s="1345">
        <f t="shared" si="64"/>
        <v>0.6315107540813683</v>
      </c>
      <c r="G312" s="1189">
        <f t="shared" si="69"/>
        <v>284.4</v>
      </c>
      <c r="H312" s="132">
        <v>475.6</v>
      </c>
      <c r="I312" s="1346">
        <f t="shared" si="65"/>
        <v>1.0248107653490326</v>
      </c>
      <c r="J312" s="133">
        <f t="shared" si="66"/>
        <v>11.799999999999955</v>
      </c>
    </row>
    <row r="313" spans="1:10" ht="12.75">
      <c r="A313" s="1421"/>
      <c r="B313" s="666" t="s">
        <v>760</v>
      </c>
      <c r="C313" s="1432"/>
      <c r="D313" s="388">
        <v>541.1</v>
      </c>
      <c r="E313" s="389">
        <v>356.2</v>
      </c>
      <c r="F313" s="1372">
        <f t="shared" si="64"/>
        <v>0.6582886712252818</v>
      </c>
      <c r="G313" s="1296">
        <f t="shared" si="69"/>
        <v>184.90000000000003</v>
      </c>
      <c r="H313" s="389">
        <v>314.8</v>
      </c>
      <c r="I313" s="1373">
        <f t="shared" si="65"/>
        <v>1.1315120711562896</v>
      </c>
      <c r="J313" s="393">
        <f t="shared" si="66"/>
        <v>41.39999999999998</v>
      </c>
    </row>
    <row r="314" spans="1:10" ht="12.75">
      <c r="A314" s="1421"/>
      <c r="B314" s="666" t="s">
        <v>761</v>
      </c>
      <c r="C314" s="1432"/>
      <c r="D314" s="388">
        <v>332.3</v>
      </c>
      <c r="E314" s="389">
        <v>201.6</v>
      </c>
      <c r="F314" s="1372">
        <f t="shared" si="64"/>
        <v>0.606680710201625</v>
      </c>
      <c r="G314" s="1296">
        <f t="shared" si="69"/>
        <v>130.70000000000002</v>
      </c>
      <c r="H314" s="389">
        <v>155.4</v>
      </c>
      <c r="I314" s="1373">
        <f t="shared" si="65"/>
        <v>1.2972972972972971</v>
      </c>
      <c r="J314" s="393">
        <f t="shared" si="66"/>
        <v>46.19999999999999</v>
      </c>
    </row>
    <row r="315" spans="1:10" ht="12.75">
      <c r="A315" s="1421"/>
      <c r="B315" s="666" t="s">
        <v>762</v>
      </c>
      <c r="C315" s="1432"/>
      <c r="D315" s="388">
        <v>637.3</v>
      </c>
      <c r="E315" s="389">
        <v>411.1</v>
      </c>
      <c r="F315" s="1372">
        <f t="shared" si="64"/>
        <v>0.6450651184685392</v>
      </c>
      <c r="G315" s="1296">
        <f t="shared" si="69"/>
        <v>226.19999999999993</v>
      </c>
      <c r="H315" s="389">
        <v>399.5</v>
      </c>
      <c r="I315" s="1373">
        <f t="shared" si="65"/>
        <v>1.0290362953692116</v>
      </c>
      <c r="J315" s="393">
        <f t="shared" si="66"/>
        <v>11.600000000000023</v>
      </c>
    </row>
    <row r="316" spans="1:10" ht="12.75">
      <c r="A316" s="1421"/>
      <c r="B316" s="666" t="s">
        <v>763</v>
      </c>
      <c r="C316" s="1432"/>
      <c r="D316" s="388">
        <v>664.6</v>
      </c>
      <c r="E316" s="389">
        <v>418.2</v>
      </c>
      <c r="F316" s="1372">
        <f t="shared" si="64"/>
        <v>0.6292506770990068</v>
      </c>
      <c r="G316" s="1296">
        <f t="shared" si="69"/>
        <v>246.40000000000003</v>
      </c>
      <c r="H316" s="389">
        <v>423.3</v>
      </c>
      <c r="I316" s="1373">
        <f t="shared" si="65"/>
        <v>0.9879518072289156</v>
      </c>
      <c r="J316" s="393">
        <f t="shared" si="66"/>
        <v>-5.100000000000023</v>
      </c>
    </row>
    <row r="317" spans="1:10" ht="12.75">
      <c r="A317" s="1421"/>
      <c r="B317" s="666" t="s">
        <v>764</v>
      </c>
      <c r="C317" s="1432"/>
      <c r="D317" s="388">
        <v>1105.1</v>
      </c>
      <c r="E317" s="389">
        <v>722.8</v>
      </c>
      <c r="F317" s="1372">
        <f t="shared" si="64"/>
        <v>0.6540584562483034</v>
      </c>
      <c r="G317" s="1296">
        <f t="shared" si="69"/>
        <v>382.29999999999995</v>
      </c>
      <c r="H317" s="389">
        <v>715.3</v>
      </c>
      <c r="I317" s="1373">
        <f t="shared" si="65"/>
        <v>1.0104851111421782</v>
      </c>
      <c r="J317" s="393">
        <f t="shared" si="66"/>
        <v>7.5</v>
      </c>
    </row>
    <row r="318" spans="1:10" ht="12.75">
      <c r="A318" s="1421"/>
      <c r="B318" s="666" t="s">
        <v>765</v>
      </c>
      <c r="C318" s="1432"/>
      <c r="D318" s="388">
        <v>431.7</v>
      </c>
      <c r="E318" s="389">
        <v>287</v>
      </c>
      <c r="F318" s="1372">
        <f t="shared" si="64"/>
        <v>0.6648135279129025</v>
      </c>
      <c r="G318" s="1296">
        <f t="shared" si="69"/>
        <v>144.7</v>
      </c>
      <c r="H318" s="389">
        <v>277.5</v>
      </c>
      <c r="I318" s="1373">
        <f t="shared" si="65"/>
        <v>1.0342342342342343</v>
      </c>
      <c r="J318" s="393">
        <f t="shared" si="66"/>
        <v>9.5</v>
      </c>
    </row>
    <row r="319" spans="1:10" ht="13.5">
      <c r="A319" s="1421"/>
      <c r="B319" s="666" t="s">
        <v>766</v>
      </c>
      <c r="C319" s="1432"/>
      <c r="D319" s="388">
        <v>1323.2</v>
      </c>
      <c r="E319" s="401">
        <v>786.1</v>
      </c>
      <c r="F319" s="1372">
        <f t="shared" si="64"/>
        <v>0.5940900846432889</v>
      </c>
      <c r="G319" s="1296">
        <f t="shared" si="69"/>
        <v>537.1</v>
      </c>
      <c r="H319" s="401">
        <v>796.3</v>
      </c>
      <c r="I319" s="1373">
        <f t="shared" si="65"/>
        <v>0.9871907572522919</v>
      </c>
      <c r="J319" s="393">
        <f t="shared" si="66"/>
        <v>-10.199999999999932</v>
      </c>
    </row>
    <row r="320" spans="1:10" ht="18.75" customHeight="1">
      <c r="A320" s="1433"/>
      <c r="B320" s="581"/>
      <c r="C320" s="1351"/>
      <c r="D320" s="1352"/>
      <c r="E320" s="1352"/>
      <c r="F320" s="1353"/>
      <c r="G320" s="1352"/>
      <c r="H320" s="1352"/>
      <c r="I320" s="1353"/>
      <c r="J320" s="1352"/>
    </row>
    <row r="321" spans="1:10" ht="21" customHeight="1">
      <c r="A321" s="1434"/>
      <c r="B321" s="1435"/>
      <c r="C321" s="1356"/>
      <c r="D321" s="1357"/>
      <c r="E321" s="1357"/>
      <c r="F321" s="1358"/>
      <c r="G321" s="1357"/>
      <c r="H321" s="1357"/>
      <c r="I321" s="1358"/>
      <c r="J321" s="1357"/>
    </row>
    <row r="322" spans="1:10" ht="24" customHeight="1">
      <c r="A322" s="1436" t="s">
        <v>767</v>
      </c>
      <c r="B322" s="1436"/>
      <c r="C322" s="1437" t="s">
        <v>473</v>
      </c>
      <c r="D322" s="759">
        <f>D323+D324</f>
        <v>26742.7</v>
      </c>
      <c r="E322" s="1438">
        <f>E323+E324</f>
        <v>19164.7</v>
      </c>
      <c r="F322" s="1439">
        <f aca="true" t="shared" si="70" ref="F322:F358">IF(D322&gt;0,E322/D322,0)</f>
        <v>0.7166329503004558</v>
      </c>
      <c r="G322" s="1440">
        <f t="shared" si="69"/>
        <v>7578</v>
      </c>
      <c r="H322" s="1438">
        <f>H323+H324</f>
        <v>14588.1</v>
      </c>
      <c r="I322" s="1441">
        <f aca="true" t="shared" si="71" ref="I322:I358">IF(H322&gt;0,E322/H322,0)</f>
        <v>1.3137214579006176</v>
      </c>
      <c r="J322" s="761">
        <f aca="true" t="shared" si="72" ref="J322:J358">E322-H322</f>
        <v>4576.6</v>
      </c>
    </row>
    <row r="323" spans="1:10" ht="10.5" customHeight="1">
      <c r="A323" s="828" t="s">
        <v>475</v>
      </c>
      <c r="B323" s="828"/>
      <c r="C323" s="1317" t="s">
        <v>473</v>
      </c>
      <c r="D323" s="223">
        <f>D326+D328+D338+D339+D341</f>
        <v>14348.7</v>
      </c>
      <c r="E323" s="1442">
        <f>E326+E328+E338+E339+E341</f>
        <v>9243.900000000001</v>
      </c>
      <c r="F323" s="1443">
        <f t="shared" si="70"/>
        <v>0.644232578561124</v>
      </c>
      <c r="G323" s="1296">
        <f t="shared" si="69"/>
        <v>5104.799999999999</v>
      </c>
      <c r="H323" s="1442">
        <f>H326+H328+H338+H339+H341</f>
        <v>8230.7</v>
      </c>
      <c r="I323" s="1444">
        <f t="shared" si="71"/>
        <v>1.1231001008419699</v>
      </c>
      <c r="J323" s="1445">
        <f t="shared" si="72"/>
        <v>1013.2000000000007</v>
      </c>
    </row>
    <row r="324" spans="1:10" ht="11.25" customHeight="1">
      <c r="A324" s="837" t="s">
        <v>476</v>
      </c>
      <c r="B324" s="837"/>
      <c r="C324" s="1317"/>
      <c r="D324" s="1446">
        <f>D327+D340+D350</f>
        <v>12394</v>
      </c>
      <c r="E324" s="718">
        <f>E327+E340+E350</f>
        <v>9920.8</v>
      </c>
      <c r="F324" s="1447">
        <f t="shared" si="70"/>
        <v>0.8004518315313861</v>
      </c>
      <c r="G324" s="151">
        <f t="shared" si="69"/>
        <v>2473.2000000000007</v>
      </c>
      <c r="H324" s="718">
        <f>H327+H340+H350</f>
        <v>6357.4</v>
      </c>
      <c r="I324" s="1448">
        <f t="shared" si="71"/>
        <v>1.5605121590587347</v>
      </c>
      <c r="J324" s="719">
        <f t="shared" si="72"/>
        <v>3563.3999999999996</v>
      </c>
    </row>
    <row r="325" spans="1:10" ht="33" customHeight="1">
      <c r="A325" s="1449" t="s">
        <v>348</v>
      </c>
      <c r="B325" s="1450" t="s">
        <v>768</v>
      </c>
      <c r="C325" s="1368" t="s">
        <v>769</v>
      </c>
      <c r="D325" s="681">
        <f>D326+D327</f>
        <v>20616.1</v>
      </c>
      <c r="E325" s="1369">
        <f>E326+E327</f>
        <v>18918</v>
      </c>
      <c r="F325" s="1370">
        <f t="shared" si="70"/>
        <v>0.9176323358928217</v>
      </c>
      <c r="G325" s="404">
        <f>D325-E325</f>
        <v>1698.0999999999985</v>
      </c>
      <c r="H325" s="1369">
        <f>H326+H327</f>
        <v>13702</v>
      </c>
      <c r="I325" s="1371">
        <f t="shared" si="71"/>
        <v>1.3806743541088893</v>
      </c>
      <c r="J325" s="683">
        <f t="shared" si="72"/>
        <v>5216</v>
      </c>
    </row>
    <row r="326" spans="1:10" ht="12" customHeight="1">
      <c r="A326" s="1449"/>
      <c r="B326" s="1344" t="s">
        <v>695</v>
      </c>
      <c r="C326" s="1186" t="s">
        <v>770</v>
      </c>
      <c r="D326" s="172">
        <v>10500</v>
      </c>
      <c r="E326" s="132">
        <v>9147.2</v>
      </c>
      <c r="F326" s="1345">
        <f t="shared" si="70"/>
        <v>0.8711619047619048</v>
      </c>
      <c r="G326" s="1189">
        <f>D326-E326</f>
        <v>1352.7999999999993</v>
      </c>
      <c r="H326" s="132">
        <v>7524.6</v>
      </c>
      <c r="I326" s="1346">
        <f t="shared" si="71"/>
        <v>1.2156393695345933</v>
      </c>
      <c r="J326" s="133">
        <f t="shared" si="72"/>
        <v>1622.6000000000004</v>
      </c>
    </row>
    <row r="327" spans="1:10" ht="12.75">
      <c r="A327" s="1449"/>
      <c r="B327" s="1344" t="s">
        <v>740</v>
      </c>
      <c r="C327" s="838" t="s">
        <v>770</v>
      </c>
      <c r="D327" s="148">
        <v>10116.1</v>
      </c>
      <c r="E327" s="152">
        <v>9770.8</v>
      </c>
      <c r="F327" s="1425">
        <f t="shared" si="70"/>
        <v>0.9658662923458644</v>
      </c>
      <c r="G327" s="151">
        <f>D327-E327</f>
        <v>345.3000000000011</v>
      </c>
      <c r="H327" s="152">
        <v>6177.4</v>
      </c>
      <c r="I327" s="1426">
        <f t="shared" si="71"/>
        <v>1.5817010392721857</v>
      </c>
      <c r="J327" s="150">
        <f t="shared" si="72"/>
        <v>3593.3999999999996</v>
      </c>
    </row>
    <row r="328" spans="1:10" ht="21">
      <c r="A328" s="1449"/>
      <c r="B328" s="1367" t="s">
        <v>771</v>
      </c>
      <c r="C328" s="1368" t="s">
        <v>772</v>
      </c>
      <c r="D328" s="681">
        <f>D329+D330+D331+D332+D333+D334+D335+D336</f>
        <v>2323.5</v>
      </c>
      <c r="E328" s="1369">
        <f>E329+E330+E331+E332+E333+E334+E335+E336</f>
        <v>96.69999999999999</v>
      </c>
      <c r="F328" s="1370">
        <f t="shared" si="70"/>
        <v>0.041618248332257364</v>
      </c>
      <c r="G328" s="404">
        <f t="shared" si="69"/>
        <v>2226.8</v>
      </c>
      <c r="H328" s="1369">
        <f>H329+H330+H331+H332+H333+H334+H335+H336</f>
        <v>68.6</v>
      </c>
      <c r="I328" s="1451">
        <f t="shared" si="71"/>
        <v>1.4096209912536444</v>
      </c>
      <c r="J328" s="683">
        <f t="shared" si="72"/>
        <v>28.099999999999994</v>
      </c>
    </row>
    <row r="329" spans="1:10" ht="12.75">
      <c r="A329" s="1449"/>
      <c r="B329" s="663" t="s">
        <v>759</v>
      </c>
      <c r="C329" s="1317" t="s">
        <v>772</v>
      </c>
      <c r="D329" s="172">
        <v>234</v>
      </c>
      <c r="E329" s="132">
        <v>50.1</v>
      </c>
      <c r="F329" s="1345">
        <f t="shared" si="70"/>
        <v>0.21410256410256412</v>
      </c>
      <c r="G329" s="1189">
        <f t="shared" si="69"/>
        <v>183.9</v>
      </c>
      <c r="H329" s="132"/>
      <c r="I329" s="1346">
        <f t="shared" si="71"/>
        <v>0</v>
      </c>
      <c r="J329" s="133">
        <f t="shared" si="72"/>
        <v>50.1</v>
      </c>
    </row>
    <row r="330" spans="1:10" ht="12.75">
      <c r="A330" s="1449"/>
      <c r="B330" s="666" t="s">
        <v>760</v>
      </c>
      <c r="C330" s="1317"/>
      <c r="D330" s="388">
        <v>49</v>
      </c>
      <c r="E330" s="389">
        <v>19</v>
      </c>
      <c r="F330" s="1372">
        <f t="shared" si="70"/>
        <v>0.3877551020408163</v>
      </c>
      <c r="G330" s="1296">
        <f t="shared" si="69"/>
        <v>30</v>
      </c>
      <c r="H330" s="389">
        <v>48.6</v>
      </c>
      <c r="I330" s="1373">
        <f t="shared" si="71"/>
        <v>0.39094650205761317</v>
      </c>
      <c r="J330" s="393">
        <f t="shared" si="72"/>
        <v>-29.6</v>
      </c>
    </row>
    <row r="331" spans="1:10" ht="12.75">
      <c r="A331" s="1449"/>
      <c r="B331" s="666" t="s">
        <v>761</v>
      </c>
      <c r="C331" s="1317"/>
      <c r="D331" s="388">
        <v>665</v>
      </c>
      <c r="E331" s="389">
        <v>9</v>
      </c>
      <c r="F331" s="1372">
        <f t="shared" si="70"/>
        <v>0.013533834586466165</v>
      </c>
      <c r="G331" s="1296">
        <f t="shared" si="69"/>
        <v>656</v>
      </c>
      <c r="H331" s="389">
        <v>10</v>
      </c>
      <c r="I331" s="1373">
        <f t="shared" si="71"/>
        <v>0.9</v>
      </c>
      <c r="J331" s="393">
        <f t="shared" si="72"/>
        <v>-1</v>
      </c>
    </row>
    <row r="332" spans="1:10" ht="12.75">
      <c r="A332" s="1449"/>
      <c r="B332" s="666" t="s">
        <v>762</v>
      </c>
      <c r="C332" s="1317"/>
      <c r="D332" s="388">
        <v>50</v>
      </c>
      <c r="E332" s="389"/>
      <c r="F332" s="1372">
        <f t="shared" si="70"/>
        <v>0</v>
      </c>
      <c r="G332" s="1296">
        <f t="shared" si="69"/>
        <v>50</v>
      </c>
      <c r="H332" s="389">
        <v>10</v>
      </c>
      <c r="I332" s="1373">
        <f t="shared" si="71"/>
        <v>0</v>
      </c>
      <c r="J332" s="393">
        <f t="shared" si="72"/>
        <v>-10</v>
      </c>
    </row>
    <row r="333" spans="1:10" ht="12.75">
      <c r="A333" s="1449"/>
      <c r="B333" s="666" t="s">
        <v>763</v>
      </c>
      <c r="C333" s="1317"/>
      <c r="D333" s="388">
        <v>120</v>
      </c>
      <c r="E333" s="389"/>
      <c r="F333" s="1372">
        <f t="shared" si="70"/>
        <v>0</v>
      </c>
      <c r="G333" s="1296">
        <f t="shared" si="69"/>
        <v>120</v>
      </c>
      <c r="H333" s="389"/>
      <c r="I333" s="1373">
        <f t="shared" si="71"/>
        <v>0</v>
      </c>
      <c r="J333" s="393">
        <f t="shared" si="72"/>
        <v>0</v>
      </c>
    </row>
    <row r="334" spans="1:10" ht="12.75">
      <c r="A334" s="1449"/>
      <c r="B334" s="666" t="s">
        <v>764</v>
      </c>
      <c r="C334" s="1317"/>
      <c r="D334" s="388">
        <v>256.5</v>
      </c>
      <c r="E334" s="389">
        <v>12.3</v>
      </c>
      <c r="F334" s="1372">
        <f t="shared" si="70"/>
        <v>0.04795321637426901</v>
      </c>
      <c r="G334" s="1296">
        <f t="shared" si="69"/>
        <v>244.2</v>
      </c>
      <c r="H334" s="389"/>
      <c r="I334" s="1373">
        <f t="shared" si="71"/>
        <v>0</v>
      </c>
      <c r="J334" s="393">
        <f t="shared" si="72"/>
        <v>12.3</v>
      </c>
    </row>
    <row r="335" spans="1:10" ht="12.75">
      <c r="A335" s="1449"/>
      <c r="B335" s="666" t="s">
        <v>765</v>
      </c>
      <c r="C335" s="1317"/>
      <c r="D335" s="388">
        <v>584</v>
      </c>
      <c r="E335" s="389">
        <v>6.3</v>
      </c>
      <c r="F335" s="1372">
        <f t="shared" si="70"/>
        <v>0.010787671232876711</v>
      </c>
      <c r="G335" s="1296">
        <f t="shared" si="69"/>
        <v>577.7</v>
      </c>
      <c r="H335" s="389"/>
      <c r="I335" s="1373">
        <f t="shared" si="71"/>
        <v>0</v>
      </c>
      <c r="J335" s="393">
        <f t="shared" si="72"/>
        <v>6.3</v>
      </c>
    </row>
    <row r="336" spans="1:10" ht="12.75">
      <c r="A336" s="1449"/>
      <c r="B336" s="666" t="s">
        <v>766</v>
      </c>
      <c r="C336" s="1317"/>
      <c r="D336" s="388">
        <v>365</v>
      </c>
      <c r="E336" s="389"/>
      <c r="F336" s="1372">
        <f t="shared" si="70"/>
        <v>0</v>
      </c>
      <c r="G336" s="1296">
        <f t="shared" si="69"/>
        <v>365</v>
      </c>
      <c r="H336" s="389"/>
      <c r="I336" s="1373">
        <f t="shared" si="71"/>
        <v>0</v>
      </c>
      <c r="J336" s="393">
        <f t="shared" si="72"/>
        <v>0</v>
      </c>
    </row>
    <row r="337" spans="1:10" ht="36" customHeight="1">
      <c r="A337" s="1449"/>
      <c r="B337" s="1452" t="s">
        <v>773</v>
      </c>
      <c r="C337" s="1412" t="s">
        <v>774</v>
      </c>
      <c r="D337" s="629">
        <f>D338+D339+D340</f>
        <v>2304.1000000000004</v>
      </c>
      <c r="E337" s="1413">
        <f>E338+E339+E340</f>
        <v>0</v>
      </c>
      <c r="F337" s="1414">
        <f>IF(D337&gt;0,E337/D337,0)</f>
        <v>0</v>
      </c>
      <c r="G337" s="1453">
        <f>D337-E337</f>
        <v>2304.1000000000004</v>
      </c>
      <c r="H337" s="1413">
        <f>H338+H339+H340</f>
        <v>0</v>
      </c>
      <c r="I337" s="1415">
        <f>IF(H337&gt;0,E337/H337,0)</f>
        <v>0</v>
      </c>
      <c r="J337" s="631">
        <f>E337-H337</f>
        <v>0</v>
      </c>
    </row>
    <row r="338" spans="1:10" ht="12.75">
      <c r="A338" s="1449"/>
      <c r="B338" s="541" t="s">
        <v>475</v>
      </c>
      <c r="C338" s="1454" t="s">
        <v>774</v>
      </c>
      <c r="D338" s="135">
        <v>276.5</v>
      </c>
      <c r="E338" s="139"/>
      <c r="F338" s="1347">
        <f>IF(D338&gt;0,E338/D338,0)</f>
        <v>0</v>
      </c>
      <c r="G338" s="138">
        <f>D338-E338</f>
        <v>276.5</v>
      </c>
      <c r="H338" s="139"/>
      <c r="I338" s="1348">
        <f>IF(H338&gt;0,E338/H338,0)</f>
        <v>0</v>
      </c>
      <c r="J338" s="137">
        <f>E338-H338</f>
        <v>0</v>
      </c>
    </row>
    <row r="339" spans="1:10" ht="12.75">
      <c r="A339" s="1449"/>
      <c r="B339" s="666" t="s">
        <v>775</v>
      </c>
      <c r="C339" s="1455" t="s">
        <v>774</v>
      </c>
      <c r="D339" s="135">
        <v>368.7</v>
      </c>
      <c r="E339" s="139"/>
      <c r="F339" s="1347">
        <f>IF(D339&gt;0,E339/D339,0)</f>
        <v>0</v>
      </c>
      <c r="G339" s="138">
        <f>D339-E339</f>
        <v>368.7</v>
      </c>
      <c r="H339" s="139"/>
      <c r="I339" s="1348">
        <f>IF(H339&gt;0,E339/H339,0)</f>
        <v>0</v>
      </c>
      <c r="J339" s="137">
        <f>E339-H339</f>
        <v>0</v>
      </c>
    </row>
    <row r="340" spans="1:10" ht="12.75">
      <c r="A340" s="1449"/>
      <c r="B340" s="671" t="s">
        <v>411</v>
      </c>
      <c r="C340" s="1456" t="s">
        <v>774</v>
      </c>
      <c r="D340" s="135">
        <v>1658.9</v>
      </c>
      <c r="E340" s="139"/>
      <c r="F340" s="1347">
        <f>IF(D340&gt;0,E340/D340,0)</f>
        <v>0</v>
      </c>
      <c r="G340" s="138">
        <f>D340-E340</f>
        <v>1658.9</v>
      </c>
      <c r="H340" s="139"/>
      <c r="I340" s="1348">
        <f>IF(H340&gt;0,E340/H340,0)</f>
        <v>0</v>
      </c>
      <c r="J340" s="137">
        <f>E340-H340</f>
        <v>0</v>
      </c>
    </row>
    <row r="341" spans="1:10" ht="12.75">
      <c r="A341" s="1449"/>
      <c r="B341" s="1367" t="s">
        <v>730</v>
      </c>
      <c r="C341" s="1368" t="s">
        <v>622</v>
      </c>
      <c r="D341" s="681">
        <f>D342+D343+D344+D345+D346+D347+D348+D349</f>
        <v>880</v>
      </c>
      <c r="E341" s="1369">
        <f>E342+E343+E344+E345+E346+E347+E348+E349</f>
        <v>0</v>
      </c>
      <c r="F341" s="1370">
        <f t="shared" si="70"/>
        <v>0</v>
      </c>
      <c r="G341" s="404">
        <f>D341-E341</f>
        <v>880</v>
      </c>
      <c r="H341" s="1369">
        <f>H342+H343+H344+H345+H346+H347+H348+H349</f>
        <v>637.5</v>
      </c>
      <c r="I341" s="1371">
        <f t="shared" si="71"/>
        <v>0</v>
      </c>
      <c r="J341" s="683">
        <f t="shared" si="72"/>
        <v>-637.5</v>
      </c>
    </row>
    <row r="342" spans="1:10" ht="12.75">
      <c r="A342" s="1449"/>
      <c r="B342" s="663" t="s">
        <v>759</v>
      </c>
      <c r="C342" s="1317" t="s">
        <v>622</v>
      </c>
      <c r="D342" s="172">
        <v>140</v>
      </c>
      <c r="E342" s="132"/>
      <c r="F342" s="1345">
        <f t="shared" si="70"/>
        <v>0</v>
      </c>
      <c r="G342" s="1189">
        <f aca="true" t="shared" si="73" ref="G342:G349">D342-E342</f>
        <v>140</v>
      </c>
      <c r="H342" s="132">
        <v>50</v>
      </c>
      <c r="I342" s="1346">
        <f t="shared" si="71"/>
        <v>0</v>
      </c>
      <c r="J342" s="133">
        <f t="shared" si="72"/>
        <v>-50</v>
      </c>
    </row>
    <row r="343" spans="1:10" ht="12.75">
      <c r="A343" s="1449"/>
      <c r="B343" s="666" t="s">
        <v>760</v>
      </c>
      <c r="C343" s="1317"/>
      <c r="D343" s="388">
        <v>35</v>
      </c>
      <c r="E343" s="389"/>
      <c r="F343" s="1372">
        <f t="shared" si="70"/>
        <v>0</v>
      </c>
      <c r="G343" s="1296">
        <f t="shared" si="73"/>
        <v>35</v>
      </c>
      <c r="H343" s="389"/>
      <c r="I343" s="1373">
        <f t="shared" si="71"/>
        <v>0</v>
      </c>
      <c r="J343" s="393">
        <f t="shared" si="72"/>
        <v>0</v>
      </c>
    </row>
    <row r="344" spans="1:10" ht="12.75">
      <c r="A344" s="1449"/>
      <c r="B344" s="666" t="s">
        <v>761</v>
      </c>
      <c r="C344" s="1317"/>
      <c r="D344" s="388">
        <v>0</v>
      </c>
      <c r="E344" s="389"/>
      <c r="F344" s="1372">
        <f t="shared" si="70"/>
        <v>0</v>
      </c>
      <c r="G344" s="1296">
        <f t="shared" si="73"/>
        <v>0</v>
      </c>
      <c r="H344" s="389">
        <v>60</v>
      </c>
      <c r="I344" s="1373">
        <f t="shared" si="71"/>
        <v>0</v>
      </c>
      <c r="J344" s="393">
        <f t="shared" si="72"/>
        <v>-60</v>
      </c>
    </row>
    <row r="345" spans="1:10" ht="12.75">
      <c r="A345" s="1449"/>
      <c r="B345" s="666" t="s">
        <v>762</v>
      </c>
      <c r="C345" s="1317"/>
      <c r="D345" s="388">
        <v>170</v>
      </c>
      <c r="E345" s="389"/>
      <c r="F345" s="1372">
        <f t="shared" si="70"/>
        <v>0</v>
      </c>
      <c r="G345" s="1296">
        <f t="shared" si="73"/>
        <v>170</v>
      </c>
      <c r="H345" s="389">
        <v>30</v>
      </c>
      <c r="I345" s="1373">
        <f t="shared" si="71"/>
        <v>0</v>
      </c>
      <c r="J345" s="393">
        <f t="shared" si="72"/>
        <v>-30</v>
      </c>
    </row>
    <row r="346" spans="1:10" ht="12.75">
      <c r="A346" s="1449"/>
      <c r="B346" s="666" t="s">
        <v>763</v>
      </c>
      <c r="C346" s="1317"/>
      <c r="D346" s="388">
        <v>110</v>
      </c>
      <c r="E346" s="389"/>
      <c r="F346" s="1372">
        <f t="shared" si="70"/>
        <v>0</v>
      </c>
      <c r="G346" s="1296">
        <f t="shared" si="73"/>
        <v>110</v>
      </c>
      <c r="H346" s="389">
        <v>80</v>
      </c>
      <c r="I346" s="1373">
        <f t="shared" si="71"/>
        <v>0</v>
      </c>
      <c r="J346" s="393">
        <f t="shared" si="72"/>
        <v>-80</v>
      </c>
    </row>
    <row r="347" spans="1:10" ht="12.75">
      <c r="A347" s="1449"/>
      <c r="B347" s="666" t="s">
        <v>764</v>
      </c>
      <c r="C347" s="1317"/>
      <c r="D347" s="388">
        <v>60</v>
      </c>
      <c r="E347" s="389"/>
      <c r="F347" s="1372">
        <f t="shared" si="70"/>
        <v>0</v>
      </c>
      <c r="G347" s="1296">
        <f t="shared" si="73"/>
        <v>60</v>
      </c>
      <c r="H347" s="389">
        <v>136</v>
      </c>
      <c r="I347" s="1373">
        <f t="shared" si="71"/>
        <v>0</v>
      </c>
      <c r="J347" s="393">
        <f t="shared" si="72"/>
        <v>-136</v>
      </c>
    </row>
    <row r="348" spans="1:10" ht="12.75">
      <c r="A348" s="1449"/>
      <c r="B348" s="666" t="s">
        <v>765</v>
      </c>
      <c r="C348" s="1317"/>
      <c r="D348" s="388">
        <v>280</v>
      </c>
      <c r="E348" s="389"/>
      <c r="F348" s="1372">
        <f t="shared" si="70"/>
        <v>0</v>
      </c>
      <c r="G348" s="1296">
        <f t="shared" si="73"/>
        <v>280</v>
      </c>
      <c r="H348" s="389">
        <v>95.5</v>
      </c>
      <c r="I348" s="1373">
        <f t="shared" si="71"/>
        <v>0</v>
      </c>
      <c r="J348" s="393">
        <f t="shared" si="72"/>
        <v>-95.5</v>
      </c>
    </row>
    <row r="349" spans="1:10" ht="12.75">
      <c r="A349" s="1449"/>
      <c r="B349" s="666" t="s">
        <v>766</v>
      </c>
      <c r="C349" s="1317"/>
      <c r="D349" s="388">
        <v>85</v>
      </c>
      <c r="E349" s="389"/>
      <c r="F349" s="1372">
        <f t="shared" si="70"/>
        <v>0</v>
      </c>
      <c r="G349" s="1296">
        <f t="shared" si="73"/>
        <v>85</v>
      </c>
      <c r="H349" s="389">
        <v>186</v>
      </c>
      <c r="I349" s="1373">
        <f t="shared" si="71"/>
        <v>0</v>
      </c>
      <c r="J349" s="393">
        <f t="shared" si="72"/>
        <v>-186</v>
      </c>
    </row>
    <row r="350" spans="1:10" ht="12.75">
      <c r="A350" s="1449"/>
      <c r="B350" s="1457" t="s">
        <v>776</v>
      </c>
      <c r="C350" s="1368" t="s">
        <v>732</v>
      </c>
      <c r="D350" s="681">
        <f>D351+D352+D353+D354+D355+D356+D357+D358</f>
        <v>619</v>
      </c>
      <c r="E350" s="1369">
        <f>E351+E352+E353+E354+E355+E356+E357+E358</f>
        <v>150</v>
      </c>
      <c r="F350" s="1370">
        <f t="shared" si="70"/>
        <v>0.24232633279483037</v>
      </c>
      <c r="G350" s="404">
        <f t="shared" si="69"/>
        <v>469</v>
      </c>
      <c r="H350" s="1369">
        <f>H351+H352+H353+H354+H355+H356+H357+H358</f>
        <v>180</v>
      </c>
      <c r="I350" s="1371">
        <f t="shared" si="71"/>
        <v>0.8333333333333334</v>
      </c>
      <c r="J350" s="683">
        <f t="shared" si="72"/>
        <v>-30</v>
      </c>
    </row>
    <row r="351" spans="1:10" ht="12.75">
      <c r="A351" s="1449"/>
      <c r="B351" s="541" t="s">
        <v>759</v>
      </c>
      <c r="C351" s="1432" t="s">
        <v>732</v>
      </c>
      <c r="D351" s="388">
        <v>250</v>
      </c>
      <c r="E351" s="389"/>
      <c r="F351" s="1372">
        <f t="shared" si="70"/>
        <v>0</v>
      </c>
      <c r="G351" s="1296">
        <f t="shared" si="69"/>
        <v>250</v>
      </c>
      <c r="H351" s="389"/>
      <c r="I351" s="1373">
        <f t="shared" si="71"/>
        <v>0</v>
      </c>
      <c r="J351" s="393">
        <f t="shared" si="72"/>
        <v>0</v>
      </c>
    </row>
    <row r="352" spans="1:10" ht="12.75">
      <c r="A352" s="1449"/>
      <c r="B352" s="666" t="s">
        <v>760</v>
      </c>
      <c r="C352" s="1432"/>
      <c r="D352" s="388"/>
      <c r="E352" s="389"/>
      <c r="F352" s="1372">
        <f t="shared" si="70"/>
        <v>0</v>
      </c>
      <c r="G352" s="1296">
        <f t="shared" si="69"/>
        <v>0</v>
      </c>
      <c r="H352" s="389"/>
      <c r="I352" s="1373">
        <f t="shared" si="71"/>
        <v>0</v>
      </c>
      <c r="J352" s="393">
        <f t="shared" si="72"/>
        <v>0</v>
      </c>
    </row>
    <row r="353" spans="1:10" ht="12.75">
      <c r="A353" s="1449"/>
      <c r="B353" s="666" t="s">
        <v>761</v>
      </c>
      <c r="C353" s="1432"/>
      <c r="D353" s="388"/>
      <c r="E353" s="389"/>
      <c r="F353" s="1372">
        <f t="shared" si="70"/>
        <v>0</v>
      </c>
      <c r="G353" s="1296">
        <f t="shared" si="69"/>
        <v>0</v>
      </c>
      <c r="H353" s="389"/>
      <c r="I353" s="1373">
        <f t="shared" si="71"/>
        <v>0</v>
      </c>
      <c r="J353" s="393">
        <f t="shared" si="72"/>
        <v>0</v>
      </c>
    </row>
    <row r="354" spans="1:10" ht="12" customHeight="1">
      <c r="A354" s="1449"/>
      <c r="B354" s="666" t="s">
        <v>762</v>
      </c>
      <c r="C354" s="1432"/>
      <c r="D354" s="388">
        <v>169</v>
      </c>
      <c r="E354" s="389">
        <v>50</v>
      </c>
      <c r="F354" s="1372">
        <f t="shared" si="70"/>
        <v>0.2958579881656805</v>
      </c>
      <c r="G354" s="1296">
        <f t="shared" si="69"/>
        <v>119</v>
      </c>
      <c r="H354" s="389"/>
      <c r="I354" s="1373">
        <f t="shared" si="71"/>
        <v>0</v>
      </c>
      <c r="J354" s="393">
        <f t="shared" si="72"/>
        <v>50</v>
      </c>
    </row>
    <row r="355" spans="1:10" ht="12.75">
      <c r="A355" s="1449"/>
      <c r="B355" s="666" t="s">
        <v>763</v>
      </c>
      <c r="C355" s="1432"/>
      <c r="D355" s="388">
        <v>100</v>
      </c>
      <c r="E355" s="389"/>
      <c r="F355" s="1372">
        <f t="shared" si="70"/>
        <v>0</v>
      </c>
      <c r="G355" s="1296">
        <f t="shared" si="69"/>
        <v>100</v>
      </c>
      <c r="H355" s="389"/>
      <c r="I355" s="1373">
        <f t="shared" si="71"/>
        <v>0</v>
      </c>
      <c r="J355" s="393">
        <f t="shared" si="72"/>
        <v>0</v>
      </c>
    </row>
    <row r="356" spans="1:10" ht="12.75" customHeight="1">
      <c r="A356" s="1449"/>
      <c r="B356" s="666" t="s">
        <v>764</v>
      </c>
      <c r="C356" s="1432"/>
      <c r="D356" s="388">
        <v>100</v>
      </c>
      <c r="E356" s="389">
        <v>100</v>
      </c>
      <c r="F356" s="1372">
        <f t="shared" si="70"/>
        <v>1</v>
      </c>
      <c r="G356" s="1296">
        <f t="shared" si="69"/>
        <v>0</v>
      </c>
      <c r="H356" s="389">
        <v>180</v>
      </c>
      <c r="I356" s="1373">
        <f t="shared" si="71"/>
        <v>0.5555555555555556</v>
      </c>
      <c r="J356" s="393">
        <f t="shared" si="72"/>
        <v>-80</v>
      </c>
    </row>
    <row r="357" spans="1:10" ht="11.25" customHeight="1">
      <c r="A357" s="1449"/>
      <c r="B357" s="666" t="s">
        <v>765</v>
      </c>
      <c r="C357" s="1432"/>
      <c r="D357" s="388"/>
      <c r="E357" s="389"/>
      <c r="F357" s="1372">
        <f t="shared" si="70"/>
        <v>0</v>
      </c>
      <c r="G357" s="1296">
        <f t="shared" si="69"/>
        <v>0</v>
      </c>
      <c r="H357" s="389"/>
      <c r="I357" s="1373">
        <f t="shared" si="71"/>
        <v>0</v>
      </c>
      <c r="J357" s="393">
        <f t="shared" si="72"/>
        <v>0</v>
      </c>
    </row>
    <row r="358" spans="1:10" ht="13.5">
      <c r="A358" s="1449"/>
      <c r="B358" s="1458" t="s">
        <v>766</v>
      </c>
      <c r="C358" s="1432"/>
      <c r="D358" s="268"/>
      <c r="E358" s="231"/>
      <c r="F358" s="1459">
        <f t="shared" si="70"/>
        <v>0</v>
      </c>
      <c r="G358" s="1460">
        <f t="shared" si="69"/>
        <v>0</v>
      </c>
      <c r="H358" s="231"/>
      <c r="I358" s="1461">
        <f t="shared" si="71"/>
        <v>0</v>
      </c>
      <c r="J358" s="271">
        <f t="shared" si="72"/>
        <v>0</v>
      </c>
    </row>
    <row r="359" spans="1:10" ht="3.75" customHeight="1">
      <c r="A359" s="1462"/>
      <c r="B359" s="1435"/>
      <c r="C359" s="1356"/>
      <c r="D359" s="1357"/>
      <c r="E359" s="1357"/>
      <c r="F359" s="1358"/>
      <c r="G359" s="1357"/>
      <c r="H359" s="1357"/>
      <c r="I359" s="1358"/>
      <c r="J359" s="1357"/>
    </row>
    <row r="360" spans="1:10" ht="8.25" customHeight="1">
      <c r="A360" s="1462"/>
      <c r="B360" s="1435"/>
      <c r="C360" s="1356"/>
      <c r="D360" s="1357"/>
      <c r="E360" s="1357"/>
      <c r="F360" s="1358"/>
      <c r="G360" s="1357"/>
      <c r="H360" s="1357"/>
      <c r="I360" s="1358"/>
      <c r="J360" s="1357"/>
    </row>
    <row r="361" spans="1:10" ht="22.5" customHeight="1">
      <c r="A361" s="1463" t="s">
        <v>777</v>
      </c>
      <c r="B361" s="1463"/>
      <c r="C361" s="1464" t="s">
        <v>778</v>
      </c>
      <c r="D361" s="1465">
        <f>D362+D363</f>
        <v>54071.4</v>
      </c>
      <c r="E361" s="1466">
        <f>E362+E363</f>
        <v>30020.3</v>
      </c>
      <c r="F361" s="1467">
        <f aca="true" t="shared" si="74" ref="F361:F417">IF(D361&gt;0,E361/D361,0)</f>
        <v>0.5551973871584608</v>
      </c>
      <c r="G361" s="1468">
        <f>D361-E361</f>
        <v>24051.100000000002</v>
      </c>
      <c r="H361" s="1466">
        <f>H362+H363</f>
        <v>29257.6</v>
      </c>
      <c r="I361" s="1469">
        <f aca="true" t="shared" si="75" ref="I361:I417">IF(H361&gt;0,E361/H361,0)</f>
        <v>1.0260684403368698</v>
      </c>
      <c r="J361" s="1470">
        <f aca="true" t="shared" si="76" ref="J361:J414">E361-H361</f>
        <v>762.7000000000007</v>
      </c>
    </row>
    <row r="362" spans="1:10" ht="11.25" customHeight="1">
      <c r="A362" s="1185" t="s">
        <v>475</v>
      </c>
      <c r="B362" s="1185"/>
      <c r="C362" s="1471" t="s">
        <v>778</v>
      </c>
      <c r="D362" s="1416">
        <f>D364+D370</f>
        <v>52110.9</v>
      </c>
      <c r="E362" s="1472">
        <f>E364+E370</f>
        <v>29831.3</v>
      </c>
      <c r="F362" s="1473">
        <f t="shared" si="74"/>
        <v>0.5724579694459316</v>
      </c>
      <c r="G362" s="1189">
        <f>D362-E362</f>
        <v>22279.600000000002</v>
      </c>
      <c r="H362" s="1472">
        <f>H364+H370</f>
        <v>29257.6</v>
      </c>
      <c r="I362" s="1474">
        <f t="shared" si="75"/>
        <v>1.0196085803346824</v>
      </c>
      <c r="J362" s="1475">
        <f t="shared" si="76"/>
        <v>573.7000000000007</v>
      </c>
    </row>
    <row r="363" spans="1:10" ht="12" customHeight="1">
      <c r="A363" s="837" t="s">
        <v>476</v>
      </c>
      <c r="B363" s="837"/>
      <c r="C363" s="1471"/>
      <c r="D363" s="1476">
        <f>D371</f>
        <v>1960.5</v>
      </c>
      <c r="E363" s="1477">
        <f>E371</f>
        <v>189</v>
      </c>
      <c r="F363" s="1478">
        <f t="shared" si="74"/>
        <v>0.09640397857689365</v>
      </c>
      <c r="G363" s="1303">
        <f>D363-E363</f>
        <v>1771.5</v>
      </c>
      <c r="H363" s="1477">
        <f>H371</f>
        <v>0</v>
      </c>
      <c r="I363" s="1479">
        <f t="shared" si="75"/>
        <v>0</v>
      </c>
      <c r="J363" s="1480">
        <f t="shared" si="76"/>
        <v>189</v>
      </c>
    </row>
    <row r="364" spans="1:10" ht="31.5" customHeight="1">
      <c r="A364" s="1481" t="s">
        <v>779</v>
      </c>
      <c r="B364" s="1481"/>
      <c r="C364" s="1324" t="s">
        <v>780</v>
      </c>
      <c r="D364" s="62">
        <f>D365+D366+D367+D368</f>
        <v>51456.9</v>
      </c>
      <c r="E364" s="1325">
        <f>E365+E366+E367+E368</f>
        <v>29790</v>
      </c>
      <c r="F364" s="1399">
        <f t="shared" si="74"/>
        <v>0.578931105449415</v>
      </c>
      <c r="G364" s="62">
        <f aca="true" t="shared" si="77" ref="G364:G387">D364-E364</f>
        <v>21666.9</v>
      </c>
      <c r="H364" s="1325">
        <f>H365+H366+H367+H368</f>
        <v>29110.899999999998</v>
      </c>
      <c r="I364" s="1400">
        <f t="shared" si="75"/>
        <v>1.0233280317681694</v>
      </c>
      <c r="J364" s="700">
        <f t="shared" si="76"/>
        <v>679.1000000000022</v>
      </c>
    </row>
    <row r="365" spans="1:10" ht="12" customHeight="1">
      <c r="A365" s="1482" t="s">
        <v>348</v>
      </c>
      <c r="B365" s="1483" t="s">
        <v>781</v>
      </c>
      <c r="C365" s="1317" t="s">
        <v>782</v>
      </c>
      <c r="D365" s="172">
        <v>18379</v>
      </c>
      <c r="E365" s="132">
        <v>9908.9</v>
      </c>
      <c r="F365" s="1345">
        <f t="shared" si="74"/>
        <v>0.5391424995919255</v>
      </c>
      <c r="G365" s="1189">
        <f t="shared" si="77"/>
        <v>8470.1</v>
      </c>
      <c r="H365" s="132">
        <v>9989.8</v>
      </c>
      <c r="I365" s="1346">
        <f t="shared" si="75"/>
        <v>0.9919017397745701</v>
      </c>
      <c r="J365" s="133">
        <f t="shared" si="76"/>
        <v>-80.89999999999964</v>
      </c>
    </row>
    <row r="366" spans="1:10" ht="12" customHeight="1">
      <c r="A366" s="1482"/>
      <c r="B366" s="1484" t="s">
        <v>783</v>
      </c>
      <c r="C366" s="1317"/>
      <c r="D366" s="388">
        <v>11159.9</v>
      </c>
      <c r="E366" s="389">
        <v>6943.3</v>
      </c>
      <c r="F366" s="1372">
        <f t="shared" si="74"/>
        <v>0.622165073163738</v>
      </c>
      <c r="G366" s="1296">
        <f t="shared" si="77"/>
        <v>4216.599999999999</v>
      </c>
      <c r="H366" s="389">
        <v>6200.6</v>
      </c>
      <c r="I366" s="1373">
        <f t="shared" si="75"/>
        <v>1.1197787310905396</v>
      </c>
      <c r="J366" s="393">
        <f t="shared" si="76"/>
        <v>742.6999999999998</v>
      </c>
    </row>
    <row r="367" spans="1:10" ht="12" customHeight="1">
      <c r="A367" s="1482"/>
      <c r="B367" s="1485" t="s">
        <v>784</v>
      </c>
      <c r="C367" s="1317" t="s">
        <v>785</v>
      </c>
      <c r="D367" s="388">
        <v>14018</v>
      </c>
      <c r="E367" s="389">
        <v>8183.5</v>
      </c>
      <c r="F367" s="1372">
        <f t="shared" si="74"/>
        <v>0.5837851333999144</v>
      </c>
      <c r="G367" s="1296">
        <f t="shared" si="77"/>
        <v>5834.5</v>
      </c>
      <c r="H367" s="389">
        <v>8161.2</v>
      </c>
      <c r="I367" s="1373">
        <f t="shared" si="75"/>
        <v>1.0027324413076508</v>
      </c>
      <c r="J367" s="393">
        <f t="shared" si="76"/>
        <v>22.300000000000182</v>
      </c>
    </row>
    <row r="368" spans="1:10" ht="12" customHeight="1">
      <c r="A368" s="1482"/>
      <c r="B368" s="1486" t="s">
        <v>786</v>
      </c>
      <c r="C368" s="1317"/>
      <c r="D368" s="148">
        <v>7900</v>
      </c>
      <c r="E368" s="152">
        <v>4754.3</v>
      </c>
      <c r="F368" s="1425">
        <f t="shared" si="74"/>
        <v>0.6018101265822785</v>
      </c>
      <c r="G368" s="151">
        <f t="shared" si="77"/>
        <v>3145.7</v>
      </c>
      <c r="H368" s="152">
        <v>4759.3</v>
      </c>
      <c r="I368" s="1426">
        <f t="shared" si="75"/>
        <v>0.9989494253356586</v>
      </c>
      <c r="J368" s="150">
        <f t="shared" si="76"/>
        <v>-5</v>
      </c>
    </row>
    <row r="369" spans="1:10" ht="24" customHeight="1">
      <c r="A369" s="1311" t="s">
        <v>787</v>
      </c>
      <c r="B369" s="1311"/>
      <c r="C369" s="1312" t="s">
        <v>473</v>
      </c>
      <c r="D369" s="686">
        <f>D370+D371</f>
        <v>2614.5</v>
      </c>
      <c r="E369" s="1313">
        <f>E370+E371</f>
        <v>230.3</v>
      </c>
      <c r="F369" s="1487">
        <f t="shared" si="74"/>
        <v>0.08808567603748327</v>
      </c>
      <c r="G369" s="62">
        <f t="shared" si="77"/>
        <v>2384.2</v>
      </c>
      <c r="H369" s="1313">
        <f>H370+H371</f>
        <v>146.7</v>
      </c>
      <c r="I369" s="1488">
        <f t="shared" si="75"/>
        <v>1.5698704839809137</v>
      </c>
      <c r="J369" s="688">
        <f t="shared" si="76"/>
        <v>83.60000000000002</v>
      </c>
    </row>
    <row r="370" spans="1:10" ht="12.75" customHeight="1">
      <c r="A370" s="828" t="s">
        <v>475</v>
      </c>
      <c r="B370" s="828"/>
      <c r="C370" s="1489" t="s">
        <v>473</v>
      </c>
      <c r="D370" s="128">
        <f>D372+D377+D383</f>
        <v>654</v>
      </c>
      <c r="E370" s="1187">
        <f>E372+E377+E383</f>
        <v>41.3</v>
      </c>
      <c r="F370" s="1188">
        <f t="shared" si="74"/>
        <v>0.06314984709480122</v>
      </c>
      <c r="G370" s="1189">
        <f t="shared" si="77"/>
        <v>612.7</v>
      </c>
      <c r="H370" s="1187">
        <f>H372+H377+H383</f>
        <v>146.7</v>
      </c>
      <c r="I370" s="1190">
        <f t="shared" si="75"/>
        <v>0.28152692569870486</v>
      </c>
      <c r="J370" s="130">
        <f t="shared" si="76"/>
        <v>-105.39999999999999</v>
      </c>
    </row>
    <row r="371" spans="1:10" ht="12" customHeight="1">
      <c r="A371" s="837" t="s">
        <v>476</v>
      </c>
      <c r="B371" s="837"/>
      <c r="C371" s="1489"/>
      <c r="D371" s="1300">
        <f>D384+D385</f>
        <v>1960.5</v>
      </c>
      <c r="E371" s="1301">
        <f>E384+E385</f>
        <v>189</v>
      </c>
      <c r="F371" s="1302">
        <f t="shared" si="74"/>
        <v>0.09640397857689365</v>
      </c>
      <c r="G371" s="1303">
        <f t="shared" si="77"/>
        <v>1771.5</v>
      </c>
      <c r="H371" s="1301">
        <f>H384+H385</f>
        <v>0</v>
      </c>
      <c r="I371" s="1304">
        <f t="shared" si="75"/>
        <v>0</v>
      </c>
      <c r="J371" s="1305">
        <f t="shared" si="76"/>
        <v>189</v>
      </c>
    </row>
    <row r="372" spans="1:10" ht="15" customHeight="1">
      <c r="A372" s="1421" t="s">
        <v>348</v>
      </c>
      <c r="B372" s="1367" t="s">
        <v>788</v>
      </c>
      <c r="C372" s="1368" t="s">
        <v>622</v>
      </c>
      <c r="D372" s="681">
        <f>D373+D374+D375+D376</f>
        <v>223</v>
      </c>
      <c r="E372" s="1369">
        <f>E373+E374+E375+E376</f>
        <v>20.3</v>
      </c>
      <c r="F372" s="1370">
        <f t="shared" si="74"/>
        <v>0.09103139013452916</v>
      </c>
      <c r="G372" s="404">
        <f t="shared" si="77"/>
        <v>202.7</v>
      </c>
      <c r="H372" s="1369">
        <f>H373+H374+H375+H376</f>
        <v>138.7</v>
      </c>
      <c r="I372" s="1371">
        <f t="shared" si="75"/>
        <v>0.14635904830569577</v>
      </c>
      <c r="J372" s="683">
        <f t="shared" si="76"/>
        <v>-118.39999999999999</v>
      </c>
    </row>
    <row r="373" spans="1:10" ht="15.75" customHeight="1">
      <c r="A373" s="1421"/>
      <c r="B373" s="1490" t="s">
        <v>781</v>
      </c>
      <c r="C373" s="1317" t="s">
        <v>622</v>
      </c>
      <c r="D373" s="172">
        <v>110</v>
      </c>
      <c r="E373" s="132"/>
      <c r="F373" s="1345">
        <f t="shared" si="74"/>
        <v>0</v>
      </c>
      <c r="G373" s="1189">
        <f>D373-E373</f>
        <v>110</v>
      </c>
      <c r="H373" s="132">
        <v>138.7</v>
      </c>
      <c r="I373" s="1346">
        <f t="shared" si="75"/>
        <v>0</v>
      </c>
      <c r="J373" s="133">
        <f t="shared" si="76"/>
        <v>-138.7</v>
      </c>
    </row>
    <row r="374" spans="1:10" ht="15.75" customHeight="1">
      <c r="A374" s="1421"/>
      <c r="B374" s="1484" t="s">
        <v>783</v>
      </c>
      <c r="C374" s="1317"/>
      <c r="D374" s="388">
        <v>25</v>
      </c>
      <c r="E374" s="389"/>
      <c r="F374" s="1372">
        <f>IF(D374&gt;0,E374/D374,0)</f>
        <v>0</v>
      </c>
      <c r="G374" s="1296">
        <f>D374-E374</f>
        <v>25</v>
      </c>
      <c r="H374" s="389"/>
      <c r="I374" s="1373">
        <f>IF(H374&gt;0,E374/H374,0)</f>
        <v>0</v>
      </c>
      <c r="J374" s="393">
        <f t="shared" si="76"/>
        <v>0</v>
      </c>
    </row>
    <row r="375" spans="1:10" ht="15.75" customHeight="1">
      <c r="A375" s="1421"/>
      <c r="B375" s="1485" t="s">
        <v>784</v>
      </c>
      <c r="C375" s="1317"/>
      <c r="D375" s="388">
        <v>0</v>
      </c>
      <c r="E375" s="389"/>
      <c r="F375" s="1372">
        <f>IF(D375&gt;0,E375/D375,0)</f>
        <v>0</v>
      </c>
      <c r="G375" s="1296">
        <f>D375-E375</f>
        <v>0</v>
      </c>
      <c r="H375" s="389"/>
      <c r="I375" s="1373">
        <f>IF(H375&gt;0,E375/H375,0)</f>
        <v>0</v>
      </c>
      <c r="J375" s="393">
        <f t="shared" si="76"/>
        <v>0</v>
      </c>
    </row>
    <row r="376" spans="1:10" ht="17.25" customHeight="1">
      <c r="A376" s="1421"/>
      <c r="B376" s="1486" t="s">
        <v>786</v>
      </c>
      <c r="C376" s="1317"/>
      <c r="D376" s="148">
        <v>88</v>
      </c>
      <c r="E376" s="152">
        <v>20.3</v>
      </c>
      <c r="F376" s="1425">
        <f t="shared" si="74"/>
        <v>0.23068181818181818</v>
      </c>
      <c r="G376" s="151">
        <f>D376-E376</f>
        <v>67.7</v>
      </c>
      <c r="H376" s="152"/>
      <c r="I376" s="1426">
        <f t="shared" si="75"/>
        <v>0</v>
      </c>
      <c r="J376" s="150">
        <f t="shared" si="76"/>
        <v>20.3</v>
      </c>
    </row>
    <row r="377" spans="1:10" ht="21">
      <c r="A377" s="1421"/>
      <c r="B377" s="1367" t="s">
        <v>789</v>
      </c>
      <c r="C377" s="1368" t="s">
        <v>790</v>
      </c>
      <c r="D377" s="681">
        <f>D378+D379+D380+D381</f>
        <v>213.1</v>
      </c>
      <c r="E377" s="1369">
        <f>E378+E379+E380+E381</f>
        <v>0</v>
      </c>
      <c r="F377" s="1370">
        <f aca="true" t="shared" si="78" ref="F377:F387">IF(D377&gt;0,E377/D377,0)</f>
        <v>0</v>
      </c>
      <c r="G377" s="404">
        <f t="shared" si="77"/>
        <v>213.1</v>
      </c>
      <c r="H377" s="1369">
        <f>H378+H379+H380+H381</f>
        <v>8</v>
      </c>
      <c r="I377" s="1371">
        <f aca="true" t="shared" si="79" ref="I377:I387">IF(H377&gt;0,E377/H377,0)</f>
        <v>0</v>
      </c>
      <c r="J377" s="683">
        <f t="shared" si="76"/>
        <v>-8</v>
      </c>
    </row>
    <row r="378" spans="1:10" ht="13.5" customHeight="1">
      <c r="A378" s="1421"/>
      <c r="B378" s="1490" t="s">
        <v>781</v>
      </c>
      <c r="C378" s="1317" t="s">
        <v>790</v>
      </c>
      <c r="D378" s="172">
        <v>30</v>
      </c>
      <c r="E378" s="132"/>
      <c r="F378" s="1345">
        <f t="shared" si="78"/>
        <v>0</v>
      </c>
      <c r="G378" s="1189">
        <f t="shared" si="77"/>
        <v>30</v>
      </c>
      <c r="H378" s="132">
        <v>8</v>
      </c>
      <c r="I378" s="1346">
        <f t="shared" si="79"/>
        <v>0</v>
      </c>
      <c r="J378" s="133">
        <f t="shared" si="76"/>
        <v>-8</v>
      </c>
    </row>
    <row r="379" spans="1:10" ht="13.5" customHeight="1">
      <c r="A379" s="1421"/>
      <c r="B379" s="1484" t="s">
        <v>783</v>
      </c>
      <c r="C379" s="1317"/>
      <c r="D379" s="388">
        <v>143.1</v>
      </c>
      <c r="E379" s="389"/>
      <c r="F379" s="1372">
        <f t="shared" si="78"/>
        <v>0</v>
      </c>
      <c r="G379" s="1296">
        <f t="shared" si="77"/>
        <v>143.1</v>
      </c>
      <c r="H379" s="389"/>
      <c r="I379" s="1373">
        <f t="shared" si="79"/>
        <v>0</v>
      </c>
      <c r="J379" s="393">
        <f t="shared" si="76"/>
        <v>0</v>
      </c>
    </row>
    <row r="380" spans="1:10" ht="14.25" customHeight="1">
      <c r="A380" s="1421"/>
      <c r="B380" s="1485" t="s">
        <v>784</v>
      </c>
      <c r="C380" s="1317"/>
      <c r="D380" s="388">
        <v>30</v>
      </c>
      <c r="E380" s="389"/>
      <c r="F380" s="1372">
        <f t="shared" si="78"/>
        <v>0</v>
      </c>
      <c r="G380" s="1296">
        <f t="shared" si="77"/>
        <v>30</v>
      </c>
      <c r="H380" s="389"/>
      <c r="I380" s="1373">
        <f t="shared" si="79"/>
        <v>0</v>
      </c>
      <c r="J380" s="393">
        <f t="shared" si="76"/>
        <v>0</v>
      </c>
    </row>
    <row r="381" spans="1:10" ht="13.5" customHeight="1">
      <c r="A381" s="1421"/>
      <c r="B381" s="1491" t="s">
        <v>786</v>
      </c>
      <c r="C381" s="1317"/>
      <c r="D381" s="148">
        <v>10</v>
      </c>
      <c r="E381" s="152"/>
      <c r="F381" s="1425">
        <f t="shared" si="78"/>
        <v>0</v>
      </c>
      <c r="G381" s="151">
        <f t="shared" si="77"/>
        <v>10</v>
      </c>
      <c r="H381" s="152"/>
      <c r="I381" s="1426">
        <f t="shared" si="79"/>
        <v>0</v>
      </c>
      <c r="J381" s="150">
        <f t="shared" si="76"/>
        <v>0</v>
      </c>
    </row>
    <row r="382" spans="1:10" ht="44.25" customHeight="1">
      <c r="A382" s="1421"/>
      <c r="B382" s="1492" t="s">
        <v>791</v>
      </c>
      <c r="C382" s="1412" t="s">
        <v>792</v>
      </c>
      <c r="D382" s="629">
        <f>D383+D384+D385</f>
        <v>2178.4</v>
      </c>
      <c r="E382" s="1413">
        <f>E383+E384+E385</f>
        <v>210</v>
      </c>
      <c r="F382" s="1414">
        <f>IF(D382&gt;0,E382/D382,0)</f>
        <v>0.09640102827763496</v>
      </c>
      <c r="G382" s="1453">
        <f t="shared" si="77"/>
        <v>1968.4</v>
      </c>
      <c r="H382" s="1413">
        <f>H383+H384+H385</f>
        <v>0</v>
      </c>
      <c r="I382" s="1415">
        <f>IF(H382&gt;0,E382/H382,0)</f>
        <v>0</v>
      </c>
      <c r="J382" s="631">
        <f aca="true" t="shared" si="80" ref="J382:J387">E382-H382</f>
        <v>210</v>
      </c>
    </row>
    <row r="383" spans="1:10" ht="13.5" customHeight="1">
      <c r="A383" s="1421"/>
      <c r="B383" s="541" t="s">
        <v>475</v>
      </c>
      <c r="C383" s="1390" t="s">
        <v>792</v>
      </c>
      <c r="D383" s="388">
        <v>217.9</v>
      </c>
      <c r="E383" s="389">
        <v>21</v>
      </c>
      <c r="F383" s="1372">
        <f>IF(D383&gt;0,E383/D383,0)</f>
        <v>0.09637448370812299</v>
      </c>
      <c r="G383" s="1296">
        <f t="shared" si="77"/>
        <v>196.9</v>
      </c>
      <c r="H383" s="389"/>
      <c r="I383" s="1373">
        <f>IF(H383&gt;0,E383/H383,0)</f>
        <v>0</v>
      </c>
      <c r="J383" s="393">
        <f t="shared" si="80"/>
        <v>21</v>
      </c>
    </row>
    <row r="384" spans="1:12" ht="13.5" customHeight="1">
      <c r="A384" s="1421"/>
      <c r="B384" s="666" t="s">
        <v>793</v>
      </c>
      <c r="C384" s="1390" t="s">
        <v>792</v>
      </c>
      <c r="D384" s="388">
        <v>1862.5</v>
      </c>
      <c r="E384" s="389">
        <v>179.5</v>
      </c>
      <c r="F384" s="1372">
        <f>IF(D384&gt;0,E384/D384,0)</f>
        <v>0.0963758389261745</v>
      </c>
      <c r="G384" s="1296">
        <f>D384-E384</f>
        <v>1683</v>
      </c>
      <c r="H384" s="389"/>
      <c r="I384" s="1373">
        <f>IF(H384&gt;0,E384/H384,0)</f>
        <v>0</v>
      </c>
      <c r="J384" s="393">
        <f t="shared" si="80"/>
        <v>179.5</v>
      </c>
      <c r="L384" s="1493"/>
    </row>
    <row r="385" spans="1:10" ht="12.75" customHeight="1">
      <c r="A385" s="1421"/>
      <c r="B385" s="668" t="s">
        <v>794</v>
      </c>
      <c r="C385" s="838" t="s">
        <v>792</v>
      </c>
      <c r="D385" s="148">
        <v>98</v>
      </c>
      <c r="E385" s="152">
        <v>9.5</v>
      </c>
      <c r="F385" s="1425">
        <f>IF(D385&gt;0,E385/D385,0)</f>
        <v>0.09693877551020408</v>
      </c>
      <c r="G385" s="151">
        <f>D385-E385</f>
        <v>88.5</v>
      </c>
      <c r="H385" s="152"/>
      <c r="I385" s="1426">
        <f>IF(H385&gt;0,E385/H385,0)</f>
        <v>0</v>
      </c>
      <c r="J385" s="150">
        <f t="shared" si="80"/>
        <v>9.5</v>
      </c>
    </row>
    <row r="386" spans="1:10" ht="23.25" customHeight="1">
      <c r="A386" s="1421"/>
      <c r="B386" s="1494" t="s">
        <v>795</v>
      </c>
      <c r="C386" s="1368" t="s">
        <v>796</v>
      </c>
      <c r="D386" s="681">
        <f>D387</f>
        <v>0</v>
      </c>
      <c r="E386" s="1369">
        <f>E387</f>
        <v>0</v>
      </c>
      <c r="F386" s="1495">
        <f t="shared" si="78"/>
        <v>0</v>
      </c>
      <c r="G386" s="681">
        <f t="shared" si="77"/>
        <v>0</v>
      </c>
      <c r="H386" s="1369">
        <f>H387</f>
        <v>0</v>
      </c>
      <c r="I386" s="1496">
        <f t="shared" si="79"/>
        <v>0</v>
      </c>
      <c r="J386" s="683">
        <f t="shared" si="80"/>
        <v>0</v>
      </c>
    </row>
    <row r="387" spans="1:10" ht="18.75" customHeight="1">
      <c r="A387" s="1421"/>
      <c r="B387" s="1485" t="s">
        <v>784</v>
      </c>
      <c r="C387" s="1186" t="s">
        <v>796</v>
      </c>
      <c r="D387" s="172">
        <v>0</v>
      </c>
      <c r="E387" s="132">
        <v>0</v>
      </c>
      <c r="F387" s="1345">
        <f t="shared" si="78"/>
        <v>0</v>
      </c>
      <c r="G387" s="1189">
        <f t="shared" si="77"/>
        <v>0</v>
      </c>
      <c r="H387" s="132"/>
      <c r="I387" s="1346">
        <f t="shared" si="79"/>
        <v>0</v>
      </c>
      <c r="J387" s="133">
        <f t="shared" si="80"/>
        <v>0</v>
      </c>
    </row>
    <row r="388" spans="1:10" ht="8.25" customHeight="1">
      <c r="A388" s="1497"/>
      <c r="B388" s="1266"/>
      <c r="C388" s="1351"/>
      <c r="D388" s="1352"/>
      <c r="E388" s="1352"/>
      <c r="F388" s="1353"/>
      <c r="G388" s="1352"/>
      <c r="H388" s="1352"/>
      <c r="I388" s="1353"/>
      <c r="J388" s="1352"/>
    </row>
    <row r="389" spans="1:10" ht="7.5" customHeight="1">
      <c r="A389" s="1498"/>
      <c r="B389" s="1499"/>
      <c r="C389" s="1500"/>
      <c r="D389" s="1501"/>
      <c r="E389" s="1501"/>
      <c r="F389" s="1502"/>
      <c r="G389" s="1501"/>
      <c r="H389" s="1501"/>
      <c r="I389" s="1502"/>
      <c r="J389" s="1501"/>
    </row>
    <row r="390" spans="1:10" ht="22.5" customHeight="1">
      <c r="A390" s="272" t="s">
        <v>690</v>
      </c>
      <c r="B390" s="1503" t="s">
        <v>797</v>
      </c>
      <c r="C390" s="1504" t="s">
        <v>473</v>
      </c>
      <c r="D390" s="47">
        <f>D391+D392</f>
        <v>3816.7</v>
      </c>
      <c r="E390" s="48">
        <f>E391+E392</f>
        <v>348.90000000000003</v>
      </c>
      <c r="F390" s="1505">
        <f t="shared" si="74"/>
        <v>0.09141404878560014</v>
      </c>
      <c r="G390" s="1506">
        <f>D390-E390</f>
        <v>3467.7999999999997</v>
      </c>
      <c r="H390" s="1507">
        <f>H391+H392</f>
        <v>372.8</v>
      </c>
      <c r="I390" s="1508">
        <f t="shared" si="75"/>
        <v>0.9358905579399143</v>
      </c>
      <c r="J390" s="50">
        <f t="shared" si="76"/>
        <v>-23.899999999999977</v>
      </c>
    </row>
    <row r="391" spans="1:10" ht="12" customHeight="1">
      <c r="A391" s="1185" t="s">
        <v>475</v>
      </c>
      <c r="B391" s="1185"/>
      <c r="C391" s="1471" t="s">
        <v>473</v>
      </c>
      <c r="D391" s="1416">
        <f>D393+D399+D403</f>
        <v>3677</v>
      </c>
      <c r="E391" s="1472">
        <f>E393+E399+E403</f>
        <v>348.90000000000003</v>
      </c>
      <c r="F391" s="1473">
        <f>IF(D391&gt;0,E391/D391,0)</f>
        <v>0.09488713625237967</v>
      </c>
      <c r="G391" s="1189">
        <f>D391-E391</f>
        <v>3328.1</v>
      </c>
      <c r="H391" s="1509">
        <f>H393+H399+H403</f>
        <v>372.8</v>
      </c>
      <c r="I391" s="1474">
        <f>IF(H391&gt;0,E391/H391,0)</f>
        <v>0.9358905579399143</v>
      </c>
      <c r="J391" s="1475">
        <f t="shared" si="76"/>
        <v>-23.899999999999977</v>
      </c>
    </row>
    <row r="392" spans="1:10" ht="13.5" customHeight="1">
      <c r="A392" s="837" t="s">
        <v>476</v>
      </c>
      <c r="B392" s="837"/>
      <c r="C392" s="1471"/>
      <c r="D392" s="1476">
        <f>D398</f>
        <v>139.7</v>
      </c>
      <c r="E392" s="1477">
        <f>E398</f>
        <v>0</v>
      </c>
      <c r="F392" s="1478">
        <f>IF(D392&gt;0,E392/D392,0)</f>
        <v>0</v>
      </c>
      <c r="G392" s="1303">
        <f>D392-E392</f>
        <v>139.7</v>
      </c>
      <c r="H392" s="1510">
        <f>H398</f>
        <v>0</v>
      </c>
      <c r="I392" s="1479">
        <f>IF(H392&gt;0,E392/H392,0)</f>
        <v>0</v>
      </c>
      <c r="J392" s="1480">
        <f t="shared" si="76"/>
        <v>0</v>
      </c>
    </row>
    <row r="393" spans="1:10" ht="19.5" customHeight="1">
      <c r="A393" s="1511" t="s">
        <v>798</v>
      </c>
      <c r="B393" s="1511"/>
      <c r="C393" s="1512" t="s">
        <v>799</v>
      </c>
      <c r="D393" s="1429">
        <f>D394+D395+D396</f>
        <v>657</v>
      </c>
      <c r="E393" s="1430">
        <f>E394+E395+E396</f>
        <v>348.90000000000003</v>
      </c>
      <c r="F393" s="1318">
        <f t="shared" si="74"/>
        <v>0.5310502283105023</v>
      </c>
      <c r="G393" s="1189">
        <f aca="true" t="shared" si="81" ref="G393:G403">D393-E393</f>
        <v>308.09999999999997</v>
      </c>
      <c r="H393" s="1430">
        <f>H394+H395+H396</f>
        <v>372.8</v>
      </c>
      <c r="I393" s="1319">
        <f t="shared" si="75"/>
        <v>0.9358905579399143</v>
      </c>
      <c r="J393" s="1431">
        <f t="shared" si="76"/>
        <v>-23.899999999999977</v>
      </c>
    </row>
    <row r="394" spans="1:10" ht="12.75" customHeight="1">
      <c r="A394" s="1513" t="s">
        <v>348</v>
      </c>
      <c r="B394" s="1514" t="s">
        <v>800</v>
      </c>
      <c r="C394" s="1391" t="s">
        <v>799</v>
      </c>
      <c r="D394" s="388">
        <v>232</v>
      </c>
      <c r="E394" s="389">
        <v>85.7</v>
      </c>
      <c r="F394" s="1372">
        <f t="shared" si="74"/>
        <v>0.36939655172413793</v>
      </c>
      <c r="G394" s="1296">
        <f t="shared" si="81"/>
        <v>146.3</v>
      </c>
      <c r="H394" s="389">
        <v>100.8</v>
      </c>
      <c r="I394" s="1373">
        <f t="shared" si="75"/>
        <v>0.8501984126984128</v>
      </c>
      <c r="J394" s="393">
        <f t="shared" si="76"/>
        <v>-15.099999999999994</v>
      </c>
    </row>
    <row r="395" spans="1:10" ht="12.75">
      <c r="A395" s="1513"/>
      <c r="B395" s="1514" t="s">
        <v>801</v>
      </c>
      <c r="C395" s="1391"/>
      <c r="D395" s="388">
        <v>217</v>
      </c>
      <c r="E395" s="389">
        <v>139.4</v>
      </c>
      <c r="F395" s="1372">
        <f>IF(D395&gt;0,E395/D395,0)</f>
        <v>0.6423963133640553</v>
      </c>
      <c r="G395" s="1296">
        <f t="shared" si="81"/>
        <v>77.6</v>
      </c>
      <c r="H395" s="389">
        <v>146.2</v>
      </c>
      <c r="I395" s="1373">
        <f>IF(H395&gt;0,E395/H395,0)</f>
        <v>0.9534883720930234</v>
      </c>
      <c r="J395" s="393">
        <f>E395-H395</f>
        <v>-6.799999999999983</v>
      </c>
    </row>
    <row r="396" spans="1:10" ht="12.75">
      <c r="A396" s="1513"/>
      <c r="B396" s="1515" t="s">
        <v>802</v>
      </c>
      <c r="C396" s="1391"/>
      <c r="D396" s="148">
        <v>208</v>
      </c>
      <c r="E396" s="152">
        <v>123.8</v>
      </c>
      <c r="F396" s="1425">
        <f t="shared" si="74"/>
        <v>0.5951923076923077</v>
      </c>
      <c r="G396" s="151">
        <f t="shared" si="81"/>
        <v>84.2</v>
      </c>
      <c r="H396" s="152">
        <v>125.8</v>
      </c>
      <c r="I396" s="1426">
        <f t="shared" si="75"/>
        <v>0.9841017488076311</v>
      </c>
      <c r="J396" s="150">
        <f t="shared" si="76"/>
        <v>-2</v>
      </c>
    </row>
    <row r="397" spans="1:10" ht="15.75" customHeight="1">
      <c r="A397" s="1516" t="s">
        <v>803</v>
      </c>
      <c r="B397" s="1516"/>
      <c r="C397" s="1385" t="s">
        <v>473</v>
      </c>
      <c r="D397" s="1386">
        <f>D398+D399</f>
        <v>3139.7</v>
      </c>
      <c r="E397" s="1387">
        <f>E398+E399</f>
        <v>0</v>
      </c>
      <c r="F397" s="1342">
        <f t="shared" si="74"/>
        <v>0</v>
      </c>
      <c r="G397" s="833">
        <f t="shared" si="81"/>
        <v>3139.7</v>
      </c>
      <c r="H397" s="1387">
        <f>H398+H399</f>
        <v>0</v>
      </c>
      <c r="I397" s="1343">
        <f t="shared" si="75"/>
        <v>0</v>
      </c>
      <c r="J397" s="1388">
        <f t="shared" si="76"/>
        <v>0</v>
      </c>
    </row>
    <row r="398" spans="1:10" ht="16.5" customHeight="1">
      <c r="A398" s="1517" t="s">
        <v>348</v>
      </c>
      <c r="B398" s="1518" t="s">
        <v>804</v>
      </c>
      <c r="C398" s="838" t="s">
        <v>805</v>
      </c>
      <c r="D398" s="148">
        <v>139.7</v>
      </c>
      <c r="E398" s="152"/>
      <c r="F398" s="1425">
        <f t="shared" si="74"/>
        <v>0</v>
      </c>
      <c r="G398" s="151">
        <f t="shared" si="81"/>
        <v>139.7</v>
      </c>
      <c r="H398" s="152"/>
      <c r="I398" s="1426">
        <f t="shared" si="75"/>
        <v>0</v>
      </c>
      <c r="J398" s="150">
        <f t="shared" si="76"/>
        <v>0</v>
      </c>
    </row>
    <row r="399" spans="1:10" ht="24" customHeight="1">
      <c r="A399" s="1517"/>
      <c r="B399" s="1519" t="s">
        <v>806</v>
      </c>
      <c r="C399" s="1520" t="s">
        <v>807</v>
      </c>
      <c r="D399" s="151">
        <f>D400+D401+D402</f>
        <v>3000</v>
      </c>
      <c r="E399" s="1521">
        <f>E400+E401+E402</f>
        <v>0</v>
      </c>
      <c r="F399" s="1522">
        <f>IF(D399&gt;0,E399/D399,0)</f>
        <v>0</v>
      </c>
      <c r="G399" s="151">
        <f t="shared" si="81"/>
        <v>3000</v>
      </c>
      <c r="H399" s="1521">
        <f>H400+H401+H402</f>
        <v>0</v>
      </c>
      <c r="I399" s="1523">
        <f>IF(H399&gt;0,E399/H399,0)</f>
        <v>0</v>
      </c>
      <c r="J399" s="1524">
        <f>E399-H399</f>
        <v>0</v>
      </c>
    </row>
    <row r="400" spans="1:10" ht="21.75" customHeight="1">
      <c r="A400" s="1517"/>
      <c r="B400" s="1525" t="s">
        <v>808</v>
      </c>
      <c r="C400" s="838" t="s">
        <v>809</v>
      </c>
      <c r="D400" s="148">
        <v>139.8</v>
      </c>
      <c r="E400" s="152"/>
      <c r="F400" s="1425">
        <f>IF(D400&gt;0,E400/D400,0)</f>
        <v>0</v>
      </c>
      <c r="G400" s="151">
        <f t="shared" si="81"/>
        <v>139.8</v>
      </c>
      <c r="H400" s="152"/>
      <c r="I400" s="1426">
        <f>IF(H400&gt;0,E400/H400,0)</f>
        <v>0</v>
      </c>
      <c r="J400" s="150">
        <f>E400-H400</f>
        <v>0</v>
      </c>
    </row>
    <row r="401" spans="1:10" ht="12" customHeight="1">
      <c r="A401" s="1517"/>
      <c r="B401" s="1525" t="s">
        <v>810</v>
      </c>
      <c r="C401" s="1391" t="s">
        <v>811</v>
      </c>
      <c r="D401" s="148">
        <v>521.6</v>
      </c>
      <c r="E401" s="152"/>
      <c r="F401" s="1425">
        <f>IF(D401&gt;0,E401/D401,0)</f>
        <v>0</v>
      </c>
      <c r="G401" s="151">
        <f>D401-E401</f>
        <v>521.6</v>
      </c>
      <c r="H401" s="152"/>
      <c r="I401" s="1426">
        <f>IF(H401&gt;0,E401/H401,0)</f>
        <v>0</v>
      </c>
      <c r="J401" s="150">
        <f>E401-H401</f>
        <v>0</v>
      </c>
    </row>
    <row r="402" spans="1:10" ht="13.5" customHeight="1">
      <c r="A402" s="1517"/>
      <c r="B402" s="1526" t="s">
        <v>812</v>
      </c>
      <c r="C402" s="1391"/>
      <c r="D402" s="148">
        <v>2338.6</v>
      </c>
      <c r="E402" s="152"/>
      <c r="F402" s="1425">
        <f>IF(D402&gt;0,E402/D402,0)</f>
        <v>0</v>
      </c>
      <c r="G402" s="151">
        <f t="shared" si="81"/>
        <v>2338.6</v>
      </c>
      <c r="H402" s="152"/>
      <c r="I402" s="1426">
        <f>IF(H402&gt;0,E402/H402,0)</f>
        <v>0</v>
      </c>
      <c r="J402" s="150">
        <f>E402-H402</f>
        <v>0</v>
      </c>
    </row>
    <row r="403" spans="1:10" ht="31.5" customHeight="1">
      <c r="A403" s="1527" t="s">
        <v>813</v>
      </c>
      <c r="B403" s="1527"/>
      <c r="C403" s="1528" t="s">
        <v>814</v>
      </c>
      <c r="D403" s="1529">
        <v>20</v>
      </c>
      <c r="E403" s="1530"/>
      <c r="F403" s="1531">
        <f t="shared" si="74"/>
        <v>0</v>
      </c>
      <c r="G403" s="1532">
        <f t="shared" si="81"/>
        <v>20</v>
      </c>
      <c r="H403" s="1530"/>
      <c r="I403" s="1533">
        <f t="shared" si="75"/>
        <v>0</v>
      </c>
      <c r="J403" s="1534">
        <f t="shared" si="76"/>
        <v>0</v>
      </c>
    </row>
    <row r="404" spans="1:10" ht="7.5" customHeight="1">
      <c r="A404" s="1535"/>
      <c r="B404" s="1536"/>
      <c r="C404" s="1351"/>
      <c r="D404" s="1352"/>
      <c r="E404" s="1352"/>
      <c r="F404" s="1353"/>
      <c r="G404" s="1352"/>
      <c r="H404" s="1352"/>
      <c r="I404" s="1353"/>
      <c r="J404" s="1352"/>
    </row>
    <row r="405" spans="1:10" ht="5.25" customHeight="1">
      <c r="A405" s="1537"/>
      <c r="B405" s="1538"/>
      <c r="C405" s="1500"/>
      <c r="D405" s="1501"/>
      <c r="E405" s="1501"/>
      <c r="F405" s="1502"/>
      <c r="G405" s="1501"/>
      <c r="H405" s="1501"/>
      <c r="I405" s="1502"/>
      <c r="J405" s="1501"/>
    </row>
    <row r="406" spans="1:10" ht="20.25" customHeight="1">
      <c r="A406" s="272" t="s">
        <v>692</v>
      </c>
      <c r="B406" s="1539" t="s">
        <v>815</v>
      </c>
      <c r="C406" s="1504" t="s">
        <v>473</v>
      </c>
      <c r="D406" s="47">
        <f>D407+D408</f>
        <v>9953</v>
      </c>
      <c r="E406" s="48">
        <f>E407+E408</f>
        <v>4483.6</v>
      </c>
      <c r="F406" s="1505">
        <f t="shared" si="74"/>
        <v>0.45047724304229886</v>
      </c>
      <c r="G406" s="1506">
        <f aca="true" t="shared" si="82" ref="G406:G417">D406-E406</f>
        <v>5469.4</v>
      </c>
      <c r="H406" s="48">
        <f>H407+H408</f>
        <v>4963.299999999999</v>
      </c>
      <c r="I406" s="1508">
        <f t="shared" si="75"/>
        <v>0.9033505933552276</v>
      </c>
      <c r="J406" s="50">
        <f t="shared" si="76"/>
        <v>-479.6999999999989</v>
      </c>
    </row>
    <row r="407" spans="1:10" ht="15" customHeight="1">
      <c r="A407" s="1185" t="s">
        <v>475</v>
      </c>
      <c r="B407" s="1185"/>
      <c r="C407" s="1471" t="s">
        <v>473</v>
      </c>
      <c r="D407" s="1416">
        <f>D409+D411+D412+D414+D416</f>
        <v>9953</v>
      </c>
      <c r="E407" s="1472">
        <f>E409+E411+E412+E414+E416</f>
        <v>4483.6</v>
      </c>
      <c r="F407" s="1473">
        <f t="shared" si="74"/>
        <v>0.45047724304229886</v>
      </c>
      <c r="G407" s="1189">
        <f t="shared" si="82"/>
        <v>5469.4</v>
      </c>
      <c r="H407" s="1472">
        <f>H409+H411+H412+H414+H416</f>
        <v>4963.299999999999</v>
      </c>
      <c r="I407" s="1474">
        <f t="shared" si="75"/>
        <v>0.9033505933552276</v>
      </c>
      <c r="J407" s="1475">
        <f t="shared" si="76"/>
        <v>-479.6999999999989</v>
      </c>
    </row>
    <row r="408" spans="1:10" ht="14.25" customHeight="1">
      <c r="A408" s="837" t="s">
        <v>476</v>
      </c>
      <c r="B408" s="837"/>
      <c r="C408" s="1471"/>
      <c r="D408" s="1476">
        <f>D417</f>
        <v>0</v>
      </c>
      <c r="E408" s="1477">
        <f>E417</f>
        <v>0</v>
      </c>
      <c r="F408" s="1478">
        <f t="shared" si="74"/>
        <v>0</v>
      </c>
      <c r="G408" s="1303">
        <f t="shared" si="82"/>
        <v>0</v>
      </c>
      <c r="H408" s="1477">
        <f>H417</f>
        <v>0</v>
      </c>
      <c r="I408" s="1479">
        <f t="shared" si="75"/>
        <v>0</v>
      </c>
      <c r="J408" s="1480">
        <f t="shared" si="76"/>
        <v>0</v>
      </c>
    </row>
    <row r="409" spans="1:10" ht="20.25" customHeight="1">
      <c r="A409" s="1540" t="s">
        <v>348</v>
      </c>
      <c r="B409" s="1541" t="s">
        <v>816</v>
      </c>
      <c r="C409" s="1542" t="s">
        <v>817</v>
      </c>
      <c r="D409" s="1543">
        <v>4904</v>
      </c>
      <c r="E409" s="1544">
        <v>2104.3</v>
      </c>
      <c r="F409" s="1545">
        <f t="shared" si="74"/>
        <v>0.4290986949429038</v>
      </c>
      <c r="G409" s="833">
        <f t="shared" si="82"/>
        <v>2799.7</v>
      </c>
      <c r="H409" s="1544">
        <v>2333.7</v>
      </c>
      <c r="I409" s="1546">
        <f t="shared" si="75"/>
        <v>0.90170116124609</v>
      </c>
      <c r="J409" s="1547">
        <f t="shared" si="76"/>
        <v>-229.39999999999964</v>
      </c>
    </row>
    <row r="410" spans="1:10" ht="18" customHeight="1">
      <c r="A410" s="1540"/>
      <c r="B410" s="899" t="s">
        <v>818</v>
      </c>
      <c r="C410" s="1385" t="s">
        <v>473</v>
      </c>
      <c r="D410" s="1386">
        <f>D411+D412</f>
        <v>4909</v>
      </c>
      <c r="E410" s="1387">
        <f>E411+E412</f>
        <v>2379.3</v>
      </c>
      <c r="F410" s="1342">
        <f t="shared" si="74"/>
        <v>0.4846811977999593</v>
      </c>
      <c r="G410" s="833">
        <f t="shared" si="82"/>
        <v>2529.7</v>
      </c>
      <c r="H410" s="1387">
        <f>H411+H412</f>
        <v>2629.6</v>
      </c>
      <c r="I410" s="1343">
        <f t="shared" si="75"/>
        <v>0.9048144204441742</v>
      </c>
      <c r="J410" s="1388">
        <f t="shared" si="76"/>
        <v>-250.29999999999973</v>
      </c>
    </row>
    <row r="411" spans="1:10" ht="16.5" customHeight="1">
      <c r="A411" s="1540"/>
      <c r="B411" s="1548" t="s">
        <v>819</v>
      </c>
      <c r="C411" s="1186" t="s">
        <v>820</v>
      </c>
      <c r="D411" s="172">
        <v>4889</v>
      </c>
      <c r="E411" s="132">
        <v>2379.3</v>
      </c>
      <c r="F411" s="1345">
        <f t="shared" si="74"/>
        <v>0.4866639394559215</v>
      </c>
      <c r="G411" s="1189">
        <f t="shared" si="82"/>
        <v>2509.7</v>
      </c>
      <c r="H411" s="132">
        <v>2629.6</v>
      </c>
      <c r="I411" s="1346">
        <f t="shared" si="75"/>
        <v>0.9048144204441742</v>
      </c>
      <c r="J411" s="133">
        <f t="shared" si="76"/>
        <v>-250.29999999999973</v>
      </c>
    </row>
    <row r="412" spans="1:10" ht="14.25" customHeight="1">
      <c r="A412" s="1540"/>
      <c r="B412" s="1549" t="s">
        <v>821</v>
      </c>
      <c r="C412" s="838" t="s">
        <v>622</v>
      </c>
      <c r="D412" s="148">
        <v>20</v>
      </c>
      <c r="E412" s="152"/>
      <c r="F412" s="1425">
        <f t="shared" si="74"/>
        <v>0</v>
      </c>
      <c r="G412" s="151">
        <f t="shared" si="82"/>
        <v>20</v>
      </c>
      <c r="H412" s="152"/>
      <c r="I412" s="1426">
        <f t="shared" si="75"/>
        <v>0</v>
      </c>
      <c r="J412" s="150">
        <f t="shared" si="76"/>
        <v>0</v>
      </c>
    </row>
    <row r="413" spans="1:10" ht="15.75" customHeight="1">
      <c r="A413" s="1540"/>
      <c r="B413" s="1384" t="s">
        <v>822</v>
      </c>
      <c r="C413" s="1385" t="s">
        <v>473</v>
      </c>
      <c r="D413" s="1386">
        <f>D414+D415</f>
        <v>140</v>
      </c>
      <c r="E413" s="1387">
        <f>E414+E415</f>
        <v>0</v>
      </c>
      <c r="F413" s="1342">
        <f t="shared" si="74"/>
        <v>0</v>
      </c>
      <c r="G413" s="833">
        <f t="shared" si="82"/>
        <v>140</v>
      </c>
      <c r="H413" s="1387">
        <f>H414+H415</f>
        <v>0</v>
      </c>
      <c r="I413" s="1343">
        <f t="shared" si="75"/>
        <v>0</v>
      </c>
      <c r="J413" s="1388">
        <f t="shared" si="76"/>
        <v>0</v>
      </c>
    </row>
    <row r="414" spans="1:10" ht="34.5">
      <c r="A414" s="1540"/>
      <c r="B414" s="1075" t="s">
        <v>823</v>
      </c>
      <c r="C414" s="1390" t="s">
        <v>824</v>
      </c>
      <c r="D414" s="388">
        <v>140</v>
      </c>
      <c r="E414" s="389"/>
      <c r="F414" s="1372">
        <f t="shared" si="74"/>
        <v>0</v>
      </c>
      <c r="G414" s="1296">
        <f t="shared" si="82"/>
        <v>140</v>
      </c>
      <c r="H414" s="389"/>
      <c r="I414" s="1373">
        <f t="shared" si="75"/>
        <v>0</v>
      </c>
      <c r="J414" s="393">
        <f t="shared" si="76"/>
        <v>0</v>
      </c>
    </row>
    <row r="415" spans="1:10" ht="17.25" customHeight="1" hidden="1">
      <c r="A415" s="1540"/>
      <c r="B415" s="1550" t="s">
        <v>825</v>
      </c>
      <c r="C415" s="1551"/>
      <c r="D415" s="1552">
        <f>D416+D417</f>
        <v>0</v>
      </c>
      <c r="E415" s="1553">
        <f>E416+E417</f>
        <v>0</v>
      </c>
      <c r="F415" s="1554">
        <f t="shared" si="74"/>
        <v>0</v>
      </c>
      <c r="G415" s="1296">
        <f t="shared" si="82"/>
        <v>0</v>
      </c>
      <c r="H415" s="1553">
        <f>H416+H417</f>
        <v>0</v>
      </c>
      <c r="I415" s="1555">
        <f t="shared" si="75"/>
        <v>0</v>
      </c>
      <c r="J415" s="1556">
        <f>J416+J417</f>
        <v>0</v>
      </c>
    </row>
    <row r="416" spans="1:10" ht="12.75" customHeight="1" hidden="1">
      <c r="A416" s="1540"/>
      <c r="B416" s="1557" t="s">
        <v>826</v>
      </c>
      <c r="C416" s="1558"/>
      <c r="D416" s="388">
        <v>0</v>
      </c>
      <c r="E416" s="389"/>
      <c r="F416" s="1372">
        <f t="shared" si="74"/>
        <v>0</v>
      </c>
      <c r="G416" s="1296">
        <f t="shared" si="82"/>
        <v>0</v>
      </c>
      <c r="H416" s="389"/>
      <c r="I416" s="1373">
        <f t="shared" si="75"/>
        <v>0</v>
      </c>
      <c r="J416" s="393">
        <f>E416-H416</f>
        <v>0</v>
      </c>
    </row>
    <row r="417" spans="1:10" ht="13.5" customHeight="1" hidden="1">
      <c r="A417" s="1540"/>
      <c r="B417" s="1559" t="s">
        <v>827</v>
      </c>
      <c r="C417" s="1560"/>
      <c r="D417" s="268">
        <v>0</v>
      </c>
      <c r="E417" s="231"/>
      <c r="F417" s="1459">
        <f t="shared" si="74"/>
        <v>0</v>
      </c>
      <c r="G417" s="1460">
        <f t="shared" si="82"/>
        <v>0</v>
      </c>
      <c r="H417" s="231"/>
      <c r="I417" s="1461">
        <f t="shared" si="75"/>
        <v>0</v>
      </c>
      <c r="J417" s="271">
        <f>E417-H417</f>
        <v>0</v>
      </c>
    </row>
    <row r="418" spans="1:10" ht="6.75" customHeight="1">
      <c r="A418" s="1561"/>
      <c r="B418" s="1562"/>
      <c r="C418" s="1563"/>
      <c r="D418" s="1564"/>
      <c r="E418" s="1564"/>
      <c r="F418" s="1353"/>
      <c r="G418" s="1352"/>
      <c r="H418" s="1564"/>
      <c r="I418" s="1353"/>
      <c r="J418" s="1564"/>
    </row>
    <row r="419" spans="1:10" ht="4.5" customHeight="1">
      <c r="A419" s="1565"/>
      <c r="B419" s="1566"/>
      <c r="C419" s="1567"/>
      <c r="D419" s="1568"/>
      <c r="E419" s="1568"/>
      <c r="F419" s="1358"/>
      <c r="G419" s="1357"/>
      <c r="H419" s="1568"/>
      <c r="I419" s="1358"/>
      <c r="J419" s="1568"/>
    </row>
    <row r="420" spans="1:10" ht="26.25" customHeight="1">
      <c r="A420" s="1135" t="s">
        <v>828</v>
      </c>
      <c r="B420" s="1569" t="s">
        <v>829</v>
      </c>
      <c r="C420" s="1570" t="s">
        <v>473</v>
      </c>
      <c r="D420" s="1571">
        <f>D422+D423</f>
        <v>27761.9</v>
      </c>
      <c r="E420" s="1572">
        <f>E422+E423</f>
        <v>11756.7</v>
      </c>
      <c r="F420" s="1140">
        <f>IF(D420&gt;0,E420/D420,0)</f>
        <v>0.42348326303314976</v>
      </c>
      <c r="G420" s="1141">
        <f>D420-E420</f>
        <v>16005.2</v>
      </c>
      <c r="H420" s="1572">
        <f>H422+H423</f>
        <v>13231.500000000002</v>
      </c>
      <c r="I420" s="1142">
        <f>IF(H420&gt;0,E420/H420,0)</f>
        <v>0.8885387144314703</v>
      </c>
      <c r="J420" s="1573">
        <f>E420-H420</f>
        <v>-1474.800000000001</v>
      </c>
    </row>
    <row r="421" spans="1:10" ht="12.75">
      <c r="A421" s="1574"/>
      <c r="B421" s="1575" t="s">
        <v>474</v>
      </c>
      <c r="C421" s="1576"/>
      <c r="D421" s="1577">
        <f>D420/D516*100</f>
        <v>3.0194613588690933</v>
      </c>
      <c r="E421" s="1578">
        <f>E420/E516*100</f>
        <v>2.805066188080944</v>
      </c>
      <c r="F421" s="1277"/>
      <c r="G421" s="822"/>
      <c r="H421" s="1578">
        <f>H420/H516*100</f>
        <v>3.4097796753783585</v>
      </c>
      <c r="I421" s="1278"/>
      <c r="J421" s="1579"/>
    </row>
    <row r="422" spans="1:10" ht="13.5" customHeight="1">
      <c r="A422" s="828" t="s">
        <v>475</v>
      </c>
      <c r="B422" s="828"/>
      <c r="C422" s="1432" t="s">
        <v>473</v>
      </c>
      <c r="D422" s="141">
        <f>D428+D441</f>
        <v>23879.5</v>
      </c>
      <c r="E422" s="1148">
        <f>E428+E441</f>
        <v>11606.7</v>
      </c>
      <c r="F422" s="1149">
        <f aca="true" t="shared" si="83" ref="F422:F440">IF(D422&gt;0,E422/D422,0)</f>
        <v>0.4860528905546599</v>
      </c>
      <c r="G422" s="833">
        <f>D422-E422</f>
        <v>12272.8</v>
      </c>
      <c r="H422" s="1148">
        <f>H428+H441</f>
        <v>12932.500000000002</v>
      </c>
      <c r="I422" s="1151">
        <f aca="true" t="shared" si="84" ref="I422:I440">IF(H422&gt;0,E422/H422,0)</f>
        <v>0.8974830852503383</v>
      </c>
      <c r="J422" s="143">
        <f aca="true" t="shared" si="85" ref="J422:J466">E422-H422</f>
        <v>-1325.800000000001</v>
      </c>
    </row>
    <row r="423" spans="1:10" ht="14.25" customHeight="1">
      <c r="A423" s="1580" t="s">
        <v>476</v>
      </c>
      <c r="B423" s="1580"/>
      <c r="C423" s="1432"/>
      <c r="D423" s="435">
        <f>D442</f>
        <v>3882.3999999999996</v>
      </c>
      <c r="E423" s="436">
        <f>E442</f>
        <v>150</v>
      </c>
      <c r="F423" s="1153">
        <f t="shared" si="83"/>
        <v>0.03863589532248094</v>
      </c>
      <c r="G423" s="151">
        <f>D423-E423</f>
        <v>3732.3999999999996</v>
      </c>
      <c r="H423" s="436">
        <f>H442</f>
        <v>299</v>
      </c>
      <c r="I423" s="1155">
        <f t="shared" si="84"/>
        <v>0.5016722408026756</v>
      </c>
      <c r="J423" s="439">
        <f t="shared" si="85"/>
        <v>-149</v>
      </c>
    </row>
    <row r="424" spans="1:10" ht="24" customHeight="1">
      <c r="A424" s="951" t="s">
        <v>830</v>
      </c>
      <c r="B424" s="1179" t="s">
        <v>831</v>
      </c>
      <c r="C424" s="953" t="s">
        <v>473</v>
      </c>
      <c r="D424" s="954">
        <f>D425+D426</f>
        <v>27761.9</v>
      </c>
      <c r="E424" s="955">
        <f>E425+E426</f>
        <v>11756.7</v>
      </c>
      <c r="F424" s="1182">
        <f t="shared" si="83"/>
        <v>0.42348326303314976</v>
      </c>
      <c r="G424" s="957">
        <f>D424-E424</f>
        <v>16005.2</v>
      </c>
      <c r="H424" s="955">
        <f>H425+H426</f>
        <v>13231.500000000002</v>
      </c>
      <c r="I424" s="1183">
        <f t="shared" si="84"/>
        <v>0.8885387144314703</v>
      </c>
      <c r="J424" s="37">
        <f t="shared" si="85"/>
        <v>-1474.800000000001</v>
      </c>
    </row>
    <row r="425" spans="1:10" ht="13.5" customHeight="1">
      <c r="A425" s="1185" t="s">
        <v>475</v>
      </c>
      <c r="B425" s="1185"/>
      <c r="C425" s="1581" t="s">
        <v>473</v>
      </c>
      <c r="D425" s="1416">
        <f>D428+D441</f>
        <v>23879.5</v>
      </c>
      <c r="E425" s="1472">
        <f>E428+E441</f>
        <v>11606.7</v>
      </c>
      <c r="F425" s="1473">
        <f t="shared" si="83"/>
        <v>0.4860528905546599</v>
      </c>
      <c r="G425" s="1189">
        <f>D425-E425</f>
        <v>12272.8</v>
      </c>
      <c r="H425" s="1472">
        <f>H428+H441</f>
        <v>12932.500000000002</v>
      </c>
      <c r="I425" s="1474">
        <f t="shared" si="84"/>
        <v>0.8974830852503383</v>
      </c>
      <c r="J425" s="1475">
        <f t="shared" si="85"/>
        <v>-1325.800000000001</v>
      </c>
    </row>
    <row r="426" spans="1:10" ht="12" customHeight="1">
      <c r="A426" s="1580" t="s">
        <v>476</v>
      </c>
      <c r="B426" s="1580"/>
      <c r="C426" s="1581"/>
      <c r="D426" s="839">
        <f>D429+D442</f>
        <v>3882.3999999999996</v>
      </c>
      <c r="E426" s="840">
        <f>E429+E442</f>
        <v>150</v>
      </c>
      <c r="F426" s="841">
        <f t="shared" si="83"/>
        <v>0.03863589532248094</v>
      </c>
      <c r="G426" s="1303">
        <f>D426-E426</f>
        <v>3732.3999999999996</v>
      </c>
      <c r="H426" s="1477">
        <f>H429+H442</f>
        <v>299</v>
      </c>
      <c r="I426" s="1479">
        <f t="shared" si="84"/>
        <v>0.5016722408026756</v>
      </c>
      <c r="J426" s="1480">
        <f t="shared" si="85"/>
        <v>-149</v>
      </c>
    </row>
    <row r="427" spans="1:10" ht="23.25" customHeight="1">
      <c r="A427" s="1582" t="s">
        <v>832</v>
      </c>
      <c r="B427" s="1582"/>
      <c r="C427" s="995" t="s">
        <v>473</v>
      </c>
      <c r="D427" s="996">
        <f>D428+D429</f>
        <v>22560</v>
      </c>
      <c r="E427" s="1038">
        <f>E428+E429</f>
        <v>11596.7</v>
      </c>
      <c r="F427" s="1165">
        <f t="shared" si="83"/>
        <v>0.514038120567376</v>
      </c>
      <c r="G427" s="909">
        <f aca="true" t="shared" si="86" ref="G427:G435">D427-E427</f>
        <v>10963.3</v>
      </c>
      <c r="H427" s="1038">
        <f>H428+H429</f>
        <v>12932.500000000002</v>
      </c>
      <c r="I427" s="1167">
        <f t="shared" si="84"/>
        <v>0.8967098395515174</v>
      </c>
      <c r="J427" s="1001">
        <f t="shared" si="85"/>
        <v>-1335.800000000001</v>
      </c>
    </row>
    <row r="428" spans="1:10" ht="12.75" customHeight="1">
      <c r="A428" s="1185" t="s">
        <v>475</v>
      </c>
      <c r="B428" s="1185"/>
      <c r="C428" s="1581" t="s">
        <v>473</v>
      </c>
      <c r="D428" s="1236">
        <f>D430</f>
        <v>22560</v>
      </c>
      <c r="E428" s="1078">
        <f>E430</f>
        <v>11596.7</v>
      </c>
      <c r="F428" s="1079">
        <f t="shared" si="83"/>
        <v>0.514038120567376</v>
      </c>
      <c r="G428" s="867">
        <f t="shared" si="86"/>
        <v>10963.3</v>
      </c>
      <c r="H428" s="1078">
        <f>H430</f>
        <v>12932.500000000002</v>
      </c>
      <c r="I428" s="1080">
        <f t="shared" si="84"/>
        <v>0.8967098395515174</v>
      </c>
      <c r="J428" s="1238">
        <f t="shared" si="85"/>
        <v>-1335.800000000001</v>
      </c>
    </row>
    <row r="429" spans="1:10" ht="14.25" customHeight="1">
      <c r="A429" s="837" t="s">
        <v>476</v>
      </c>
      <c r="B429" s="837"/>
      <c r="C429" s="1581"/>
      <c r="D429" s="1240">
        <f>D435</f>
        <v>0</v>
      </c>
      <c r="E429" s="1050">
        <f>E435</f>
        <v>0</v>
      </c>
      <c r="F429" s="1051">
        <f t="shared" si="83"/>
        <v>0</v>
      </c>
      <c r="G429" s="883">
        <f t="shared" si="86"/>
        <v>0</v>
      </c>
      <c r="H429" s="1050">
        <f>H435</f>
        <v>0</v>
      </c>
      <c r="I429" s="1052">
        <f t="shared" si="84"/>
        <v>0</v>
      </c>
      <c r="J429" s="1242">
        <f t="shared" si="85"/>
        <v>0</v>
      </c>
    </row>
    <row r="430" spans="1:10" ht="21.75" customHeight="1">
      <c r="A430" s="1583" t="s">
        <v>348</v>
      </c>
      <c r="B430" s="1584" t="s">
        <v>833</v>
      </c>
      <c r="C430" s="1585" t="s">
        <v>473</v>
      </c>
      <c r="D430" s="1586">
        <f>D431+D432+D433+D434</f>
        <v>22560</v>
      </c>
      <c r="E430" s="1587">
        <f>E431+E432+E433+E434</f>
        <v>11596.7</v>
      </c>
      <c r="F430" s="1588">
        <f t="shared" si="83"/>
        <v>0.514038120567376</v>
      </c>
      <c r="G430" s="909">
        <f t="shared" si="86"/>
        <v>10963.3</v>
      </c>
      <c r="H430" s="1587">
        <f>H431+H432+H433+H434</f>
        <v>12932.500000000002</v>
      </c>
      <c r="I430" s="1589">
        <f t="shared" si="84"/>
        <v>0.8967098395515174</v>
      </c>
      <c r="J430" s="1590">
        <f t="shared" si="85"/>
        <v>-1335.800000000001</v>
      </c>
    </row>
    <row r="431" spans="1:10" ht="15.75" customHeight="1">
      <c r="A431" s="1583"/>
      <c r="B431" s="1344" t="s">
        <v>834</v>
      </c>
      <c r="C431" s="935" t="s">
        <v>835</v>
      </c>
      <c r="D431" s="913">
        <v>10229</v>
      </c>
      <c r="E431" s="914">
        <v>5442.1</v>
      </c>
      <c r="F431" s="915">
        <f t="shared" si="83"/>
        <v>0.5320265910646202</v>
      </c>
      <c r="G431" s="916">
        <f t="shared" si="86"/>
        <v>4786.9</v>
      </c>
      <c r="H431" s="914">
        <v>6095.6</v>
      </c>
      <c r="I431" s="917">
        <f t="shared" si="84"/>
        <v>0.8927915217533959</v>
      </c>
      <c r="J431" s="918">
        <f t="shared" si="85"/>
        <v>-653.5</v>
      </c>
    </row>
    <row r="432" spans="1:10" ht="16.5" customHeight="1">
      <c r="A432" s="1583"/>
      <c r="B432" s="1344" t="s">
        <v>836</v>
      </c>
      <c r="C432" s="935"/>
      <c r="D432" s="1220">
        <v>2812</v>
      </c>
      <c r="E432" s="873">
        <v>1344.3</v>
      </c>
      <c r="F432" s="874">
        <f t="shared" si="83"/>
        <v>0.4780583214793741</v>
      </c>
      <c r="G432" s="875">
        <f t="shared" si="86"/>
        <v>1467.7</v>
      </c>
      <c r="H432" s="873">
        <v>1537.1</v>
      </c>
      <c r="I432" s="876">
        <f t="shared" si="84"/>
        <v>0.8745689935593</v>
      </c>
      <c r="J432" s="877">
        <f t="shared" si="85"/>
        <v>-192.79999999999995</v>
      </c>
    </row>
    <row r="433" spans="1:10" ht="15.75" customHeight="1">
      <c r="A433" s="1583"/>
      <c r="B433" s="1591" t="s">
        <v>837</v>
      </c>
      <c r="C433" s="1592" t="s">
        <v>838</v>
      </c>
      <c r="D433" s="1220">
        <v>3828</v>
      </c>
      <c r="E433" s="873">
        <v>1861.2</v>
      </c>
      <c r="F433" s="874">
        <f t="shared" si="83"/>
        <v>0.48620689655172417</v>
      </c>
      <c r="G433" s="875">
        <f t="shared" si="86"/>
        <v>1966.8</v>
      </c>
      <c r="H433" s="873">
        <v>2135.7</v>
      </c>
      <c r="I433" s="876">
        <f t="shared" si="84"/>
        <v>0.8714707121786769</v>
      </c>
      <c r="J433" s="877">
        <f>E433-H433</f>
        <v>-274.4999999999998</v>
      </c>
    </row>
    <row r="434" spans="1:10" ht="16.5" customHeight="1">
      <c r="A434" s="1583"/>
      <c r="B434" s="1593" t="s">
        <v>839</v>
      </c>
      <c r="C434" s="1219" t="s">
        <v>840</v>
      </c>
      <c r="D434" s="1220">
        <v>5691</v>
      </c>
      <c r="E434" s="873">
        <v>2949.1</v>
      </c>
      <c r="F434" s="874">
        <f t="shared" si="83"/>
        <v>0.5182041820418204</v>
      </c>
      <c r="G434" s="875">
        <f t="shared" si="86"/>
        <v>2741.9</v>
      </c>
      <c r="H434" s="873">
        <v>3164.1</v>
      </c>
      <c r="I434" s="876">
        <f t="shared" si="84"/>
        <v>0.932050188047154</v>
      </c>
      <c r="J434" s="877">
        <f t="shared" si="85"/>
        <v>-215</v>
      </c>
    </row>
    <row r="435" spans="1:10" ht="24.75" customHeight="1" hidden="1">
      <c r="A435" s="1583"/>
      <c r="B435" s="1594" t="s">
        <v>841</v>
      </c>
      <c r="C435" s="1595"/>
      <c r="D435" s="1596">
        <f>D436+D437+D438+D439</f>
        <v>0</v>
      </c>
      <c r="E435" s="1597">
        <f>E436+E437+E438+E439</f>
        <v>0</v>
      </c>
      <c r="F435" s="1598">
        <f t="shared" si="83"/>
        <v>0</v>
      </c>
      <c r="G435" s="1215">
        <f t="shared" si="86"/>
        <v>0</v>
      </c>
      <c r="H435" s="1597">
        <f>H436+H437+H438+H439</f>
        <v>0</v>
      </c>
      <c r="I435" s="1599">
        <f t="shared" si="84"/>
        <v>0</v>
      </c>
      <c r="J435" s="1600">
        <f t="shared" si="85"/>
        <v>0</v>
      </c>
    </row>
    <row r="436" spans="1:10" ht="16.5" customHeight="1" hidden="1">
      <c r="A436" s="1583"/>
      <c r="B436" s="666" t="s">
        <v>834</v>
      </c>
      <c r="C436" s="1219"/>
      <c r="D436" s="1220"/>
      <c r="E436" s="873"/>
      <c r="F436" s="874">
        <f t="shared" si="83"/>
        <v>0</v>
      </c>
      <c r="G436" s="875">
        <f>D436-E436</f>
        <v>0</v>
      </c>
      <c r="H436" s="873"/>
      <c r="I436" s="876">
        <f t="shared" si="84"/>
        <v>0</v>
      </c>
      <c r="J436" s="877">
        <f t="shared" si="85"/>
        <v>0</v>
      </c>
    </row>
    <row r="437" spans="1:10" ht="15.75" customHeight="1" hidden="1">
      <c r="A437" s="1583"/>
      <c r="B437" s="1344" t="s">
        <v>842</v>
      </c>
      <c r="C437" s="1219"/>
      <c r="D437" s="1220"/>
      <c r="E437" s="873"/>
      <c r="F437" s="874">
        <f t="shared" si="83"/>
        <v>0</v>
      </c>
      <c r="G437" s="875">
        <f>D437-E437</f>
        <v>0</v>
      </c>
      <c r="H437" s="873"/>
      <c r="I437" s="876">
        <f t="shared" si="84"/>
        <v>0</v>
      </c>
      <c r="J437" s="877">
        <f t="shared" si="85"/>
        <v>0</v>
      </c>
    </row>
    <row r="438" spans="1:10" ht="17.25" customHeight="1" hidden="1">
      <c r="A438" s="1583"/>
      <c r="B438" s="1593" t="s">
        <v>843</v>
      </c>
      <c r="C438" s="1601"/>
      <c r="D438" s="1602"/>
      <c r="E438" s="873"/>
      <c r="F438" s="874">
        <f t="shared" si="83"/>
        <v>0</v>
      </c>
      <c r="G438" s="875">
        <f>D438-E438</f>
        <v>0</v>
      </c>
      <c r="H438" s="873"/>
      <c r="I438" s="876">
        <f t="shared" si="84"/>
        <v>0</v>
      </c>
      <c r="J438" s="877">
        <f t="shared" si="85"/>
        <v>0</v>
      </c>
    </row>
    <row r="439" spans="1:10" ht="12.75" customHeight="1" hidden="1">
      <c r="A439" s="1583"/>
      <c r="B439" s="1593" t="s">
        <v>844</v>
      </c>
      <c r="C439" s="1601"/>
      <c r="D439" s="1602"/>
      <c r="E439" s="873"/>
      <c r="F439" s="874">
        <f t="shared" si="83"/>
        <v>0</v>
      </c>
      <c r="G439" s="875">
        <f>D439-E439</f>
        <v>0</v>
      </c>
      <c r="H439" s="873"/>
      <c r="I439" s="876">
        <f t="shared" si="84"/>
        <v>0</v>
      </c>
      <c r="J439" s="877">
        <f t="shared" si="85"/>
        <v>0</v>
      </c>
    </row>
    <row r="440" spans="1:10" ht="18.75" customHeight="1">
      <c r="A440" s="1582" t="s">
        <v>845</v>
      </c>
      <c r="B440" s="1582"/>
      <c r="C440" s="995" t="s">
        <v>473</v>
      </c>
      <c r="D440" s="996">
        <f>D441+D442</f>
        <v>5201.9</v>
      </c>
      <c r="E440" s="1038">
        <f>E441+E442</f>
        <v>160</v>
      </c>
      <c r="F440" s="1165">
        <f t="shared" si="83"/>
        <v>0.030757992272054443</v>
      </c>
      <c r="G440" s="909">
        <f aca="true" t="shared" si="87" ref="G440:G451">D440-E440</f>
        <v>5041.9</v>
      </c>
      <c r="H440" s="1038">
        <f>H441+H442</f>
        <v>299</v>
      </c>
      <c r="I440" s="1167">
        <f t="shared" si="84"/>
        <v>0.5351170568561873</v>
      </c>
      <c r="J440" s="1001">
        <f t="shared" si="85"/>
        <v>-139</v>
      </c>
    </row>
    <row r="441" spans="1:10" ht="12.75">
      <c r="A441" s="1185" t="s">
        <v>475</v>
      </c>
      <c r="B441" s="1185"/>
      <c r="C441" s="1581" t="s">
        <v>473</v>
      </c>
      <c r="D441" s="1603">
        <f>D443+D448+D453+D454+D457</f>
        <v>1319.5</v>
      </c>
      <c r="E441" s="1604">
        <f>E443+E448+E453+E454+E457</f>
        <v>10</v>
      </c>
      <c r="F441" s="1605">
        <f aca="true" t="shared" si="88" ref="F441:F451">IF(D441&gt;0,E441/D441,0)</f>
        <v>0.007578628268283441</v>
      </c>
      <c r="G441" s="867">
        <f t="shared" si="87"/>
        <v>1309.5</v>
      </c>
      <c r="H441" s="1604">
        <f>H443+H448+H453+H454+H457</f>
        <v>0</v>
      </c>
      <c r="I441" s="1606">
        <f aca="true" t="shared" si="89" ref="I441:I451">IF(H441&gt;0,E441/H441,0)</f>
        <v>0</v>
      </c>
      <c r="J441" s="1607">
        <f t="shared" si="85"/>
        <v>10</v>
      </c>
    </row>
    <row r="442" spans="1:10" ht="12.75">
      <c r="A442" s="837" t="s">
        <v>476</v>
      </c>
      <c r="B442" s="837"/>
      <c r="C442" s="1581"/>
      <c r="D442" s="1608">
        <f>D455+D458+D463</f>
        <v>3882.3999999999996</v>
      </c>
      <c r="E442" s="1609">
        <f>E455+E458+E463</f>
        <v>150</v>
      </c>
      <c r="F442" s="1610">
        <f t="shared" si="88"/>
        <v>0.03863589532248094</v>
      </c>
      <c r="G442" s="883">
        <f t="shared" si="87"/>
        <v>3732.3999999999996</v>
      </c>
      <c r="H442" s="1609">
        <f>H455+H458+H463</f>
        <v>299</v>
      </c>
      <c r="I442" s="1611">
        <f t="shared" si="89"/>
        <v>0.5016722408026756</v>
      </c>
      <c r="J442" s="1612">
        <f t="shared" si="85"/>
        <v>-149</v>
      </c>
    </row>
    <row r="443" spans="1:10" ht="17.25" customHeight="1">
      <c r="A443" s="1162" t="s">
        <v>348</v>
      </c>
      <c r="B443" s="1613" t="s">
        <v>730</v>
      </c>
      <c r="C443" s="1614" t="s">
        <v>622</v>
      </c>
      <c r="D443" s="1615">
        <f>D444+D445+D446+D447</f>
        <v>163</v>
      </c>
      <c r="E443" s="1616">
        <f>E444+E445+E446+E447</f>
        <v>0</v>
      </c>
      <c r="F443" s="1617">
        <f t="shared" si="88"/>
        <v>0</v>
      </c>
      <c r="G443" s="922">
        <f t="shared" si="87"/>
        <v>163</v>
      </c>
      <c r="H443" s="1616">
        <f>H444+H445+H446+H447</f>
        <v>0</v>
      </c>
      <c r="I443" s="1618">
        <f t="shared" si="89"/>
        <v>0</v>
      </c>
      <c r="J443" s="1619">
        <f t="shared" si="85"/>
        <v>0</v>
      </c>
    </row>
    <row r="444" spans="1:10" ht="12.75" customHeight="1">
      <c r="A444" s="1162"/>
      <c r="B444" s="666" t="s">
        <v>834</v>
      </c>
      <c r="C444" s="900" t="s">
        <v>622</v>
      </c>
      <c r="D444" s="1220">
        <v>105</v>
      </c>
      <c r="E444" s="873"/>
      <c r="F444" s="874">
        <f t="shared" si="88"/>
        <v>0</v>
      </c>
      <c r="G444" s="875">
        <f t="shared" si="87"/>
        <v>105</v>
      </c>
      <c r="H444" s="873"/>
      <c r="I444" s="876">
        <f t="shared" si="89"/>
        <v>0</v>
      </c>
      <c r="J444" s="1124">
        <f t="shared" si="85"/>
        <v>0</v>
      </c>
    </row>
    <row r="445" spans="1:10" ht="12" customHeight="1">
      <c r="A445" s="1162"/>
      <c r="B445" s="1344" t="s">
        <v>842</v>
      </c>
      <c r="C445" s="900"/>
      <c r="D445" s="1220"/>
      <c r="E445" s="873"/>
      <c r="F445" s="874">
        <f t="shared" si="88"/>
        <v>0</v>
      </c>
      <c r="G445" s="875">
        <f>D445-E445</f>
        <v>0</v>
      </c>
      <c r="H445" s="873"/>
      <c r="I445" s="876">
        <f t="shared" si="89"/>
        <v>0</v>
      </c>
      <c r="J445" s="1124">
        <f t="shared" si="85"/>
        <v>0</v>
      </c>
    </row>
    <row r="446" spans="1:10" ht="13.5" customHeight="1">
      <c r="A446" s="1162"/>
      <c r="B446" s="1593" t="s">
        <v>843</v>
      </c>
      <c r="C446" s="900"/>
      <c r="D446" s="1220">
        <v>58</v>
      </c>
      <c r="E446" s="873"/>
      <c r="F446" s="874">
        <f t="shared" si="88"/>
        <v>0</v>
      </c>
      <c r="G446" s="875">
        <f>D446-E446</f>
        <v>58</v>
      </c>
      <c r="H446" s="873"/>
      <c r="I446" s="876">
        <f t="shared" si="89"/>
        <v>0</v>
      </c>
      <c r="J446" s="1124">
        <f t="shared" si="85"/>
        <v>0</v>
      </c>
    </row>
    <row r="447" spans="1:10" ht="10.5" customHeight="1">
      <c r="A447" s="1162"/>
      <c r="B447" s="1593" t="s">
        <v>844</v>
      </c>
      <c r="C447" s="900"/>
      <c r="D447" s="896"/>
      <c r="E447" s="881"/>
      <c r="F447" s="882">
        <f t="shared" si="88"/>
        <v>0</v>
      </c>
      <c r="G447" s="883">
        <f t="shared" si="87"/>
        <v>0</v>
      </c>
      <c r="H447" s="881"/>
      <c r="I447" s="884">
        <f t="shared" si="89"/>
        <v>0</v>
      </c>
      <c r="J447" s="1620">
        <f t="shared" si="85"/>
        <v>0</v>
      </c>
    </row>
    <row r="448" spans="1:10" ht="24" customHeight="1">
      <c r="A448" s="1162"/>
      <c r="B448" s="1621" t="s">
        <v>846</v>
      </c>
      <c r="C448" s="889" t="s">
        <v>847</v>
      </c>
      <c r="D448" s="890">
        <f>D449+D450+D451</f>
        <v>49.6</v>
      </c>
      <c r="E448" s="857">
        <f>E449+E450+E451</f>
        <v>10</v>
      </c>
      <c r="F448" s="1103">
        <f t="shared" si="88"/>
        <v>0.20161290322580644</v>
      </c>
      <c r="G448" s="1101">
        <f t="shared" si="87"/>
        <v>39.6</v>
      </c>
      <c r="H448" s="857">
        <f>H449+H450+H451</f>
        <v>0</v>
      </c>
      <c r="I448" s="1104">
        <f t="shared" si="89"/>
        <v>0</v>
      </c>
      <c r="J448" s="892">
        <f aca="true" t="shared" si="90" ref="J448:J460">E448-H448</f>
        <v>10</v>
      </c>
    </row>
    <row r="449" spans="1:10" ht="15.75" customHeight="1">
      <c r="A449" s="1162"/>
      <c r="B449" s="666" t="s">
        <v>834</v>
      </c>
      <c r="C449" s="935" t="s">
        <v>847</v>
      </c>
      <c r="D449" s="894"/>
      <c r="E449" s="865"/>
      <c r="F449" s="866">
        <f>IF(D449&gt;0,E449/D449,0)</f>
        <v>0</v>
      </c>
      <c r="G449" s="867">
        <f>D449-E449</f>
        <v>0</v>
      </c>
      <c r="H449" s="865"/>
      <c r="I449" s="868">
        <f>IF(H449&gt;0,E449/H449,0)</f>
        <v>0</v>
      </c>
      <c r="J449" s="1622">
        <f>E449-H449</f>
        <v>0</v>
      </c>
    </row>
    <row r="450" spans="1:10" ht="15" customHeight="1">
      <c r="A450" s="1162"/>
      <c r="B450" s="1593" t="s">
        <v>843</v>
      </c>
      <c r="C450" s="935"/>
      <c r="D450" s="1220">
        <v>43.6</v>
      </c>
      <c r="E450" s="873">
        <v>10</v>
      </c>
      <c r="F450" s="874">
        <f t="shared" si="88"/>
        <v>0.2293577981651376</v>
      </c>
      <c r="G450" s="875">
        <f t="shared" si="87"/>
        <v>33.6</v>
      </c>
      <c r="H450" s="873"/>
      <c r="I450" s="876">
        <f t="shared" si="89"/>
        <v>0</v>
      </c>
      <c r="J450" s="1124">
        <f t="shared" si="90"/>
        <v>10</v>
      </c>
    </row>
    <row r="451" spans="1:10" ht="15.75" customHeight="1">
      <c r="A451" s="1162"/>
      <c r="B451" s="1623" t="s">
        <v>844</v>
      </c>
      <c r="C451" s="935"/>
      <c r="D451" s="896">
        <v>6</v>
      </c>
      <c r="E451" s="881"/>
      <c r="F451" s="882">
        <f t="shared" si="88"/>
        <v>0</v>
      </c>
      <c r="G451" s="883">
        <f t="shared" si="87"/>
        <v>6</v>
      </c>
      <c r="H451" s="881"/>
      <c r="I451" s="884">
        <f t="shared" si="89"/>
        <v>0</v>
      </c>
      <c r="J451" s="1620">
        <f t="shared" si="90"/>
        <v>0</v>
      </c>
    </row>
    <row r="452" spans="1:10" ht="44.25" customHeight="1">
      <c r="A452" s="1162"/>
      <c r="B452" s="1624" t="s">
        <v>848</v>
      </c>
      <c r="C452" s="1158" t="s">
        <v>849</v>
      </c>
      <c r="D452" s="1159">
        <f>D453+D454+D455</f>
        <v>3999.6</v>
      </c>
      <c r="E452" s="1128">
        <f>E453+E454+E455</f>
        <v>0</v>
      </c>
      <c r="F452" s="1247">
        <f aca="true" t="shared" si="91" ref="F452:F466">IF(D452&gt;0,E452/D452,0)</f>
        <v>0</v>
      </c>
      <c r="G452" s="1245">
        <f>D452-E452</f>
        <v>3999.6</v>
      </c>
      <c r="H452" s="1128">
        <f>H453+H454+H455</f>
        <v>0</v>
      </c>
      <c r="I452" s="1248">
        <f aca="true" t="shared" si="92" ref="I452:I466">IF(H452&gt;0,E452/H452,0)</f>
        <v>0</v>
      </c>
      <c r="J452" s="1131">
        <f>E452-H452</f>
        <v>0</v>
      </c>
    </row>
    <row r="453" spans="1:10" ht="15.75" customHeight="1">
      <c r="A453" s="1162"/>
      <c r="B453" s="541" t="s">
        <v>475</v>
      </c>
      <c r="C453" s="1235" t="s">
        <v>849</v>
      </c>
      <c r="D453" s="894">
        <v>480</v>
      </c>
      <c r="E453" s="865"/>
      <c r="F453" s="866">
        <f t="shared" si="91"/>
        <v>0</v>
      </c>
      <c r="G453" s="867">
        <f>D453-E453</f>
        <v>480</v>
      </c>
      <c r="H453" s="865"/>
      <c r="I453" s="868">
        <f t="shared" si="92"/>
        <v>0</v>
      </c>
      <c r="J453" s="1622">
        <f>E453-H453</f>
        <v>0</v>
      </c>
    </row>
    <row r="454" spans="1:10" ht="14.25" customHeight="1">
      <c r="A454" s="1162"/>
      <c r="B454" s="666" t="s">
        <v>775</v>
      </c>
      <c r="C454" s="1219" t="s">
        <v>849</v>
      </c>
      <c r="D454" s="1220">
        <v>607.9</v>
      </c>
      <c r="E454" s="873"/>
      <c r="F454" s="874">
        <f t="shared" si="91"/>
        <v>0</v>
      </c>
      <c r="G454" s="875">
        <f>D454-E454</f>
        <v>607.9</v>
      </c>
      <c r="H454" s="873"/>
      <c r="I454" s="876">
        <f t="shared" si="92"/>
        <v>0</v>
      </c>
      <c r="J454" s="1124">
        <f>E454-H454</f>
        <v>0</v>
      </c>
    </row>
    <row r="455" spans="1:10" ht="15.75" customHeight="1">
      <c r="A455" s="1162"/>
      <c r="B455" s="671" t="s">
        <v>411</v>
      </c>
      <c r="C455" s="900" t="s">
        <v>849</v>
      </c>
      <c r="D455" s="896">
        <v>2911.7</v>
      </c>
      <c r="E455" s="881"/>
      <c r="F455" s="882">
        <f t="shared" si="91"/>
        <v>0</v>
      </c>
      <c r="G455" s="883">
        <f>D455-E455</f>
        <v>2911.7</v>
      </c>
      <c r="H455" s="881"/>
      <c r="I455" s="884">
        <f t="shared" si="92"/>
        <v>0</v>
      </c>
      <c r="J455" s="1620">
        <f>E455-H455</f>
        <v>0</v>
      </c>
    </row>
    <row r="456" spans="1:10" ht="34.5" customHeight="1">
      <c r="A456" s="1162"/>
      <c r="B456" s="1624" t="s">
        <v>850</v>
      </c>
      <c r="C456" s="1625" t="s">
        <v>851</v>
      </c>
      <c r="D456" s="1626">
        <f>D457</f>
        <v>19</v>
      </c>
      <c r="E456" s="1627">
        <f>E457</f>
        <v>0</v>
      </c>
      <c r="F456" s="974">
        <f t="shared" si="91"/>
        <v>0</v>
      </c>
      <c r="G456" s="972">
        <f aca="true" t="shared" si="93" ref="G456:G466">D456-E456</f>
        <v>19</v>
      </c>
      <c r="H456" s="1627">
        <f>H457</f>
        <v>0</v>
      </c>
      <c r="I456" s="975">
        <f t="shared" si="92"/>
        <v>0</v>
      </c>
      <c r="J456" s="1628">
        <f t="shared" si="90"/>
        <v>0</v>
      </c>
    </row>
    <row r="457" spans="1:10" ht="17.25" customHeight="1">
      <c r="A457" s="1162"/>
      <c r="B457" s="284" t="s">
        <v>475</v>
      </c>
      <c r="C457" s="935" t="s">
        <v>851</v>
      </c>
      <c r="D457" s="906">
        <v>19</v>
      </c>
      <c r="E457" s="907"/>
      <c r="F457" s="908">
        <f t="shared" si="91"/>
        <v>0</v>
      </c>
      <c r="G457" s="909">
        <f t="shared" si="93"/>
        <v>19</v>
      </c>
      <c r="H457" s="907"/>
      <c r="I457" s="910">
        <f t="shared" si="92"/>
        <v>0</v>
      </c>
      <c r="J457" s="1122">
        <f t="shared" si="90"/>
        <v>0</v>
      </c>
    </row>
    <row r="458" spans="1:10" ht="13.5" customHeight="1">
      <c r="A458" s="1162"/>
      <c r="B458" s="284" t="s">
        <v>852</v>
      </c>
      <c r="C458" s="1629" t="s">
        <v>851</v>
      </c>
      <c r="D458" s="1630">
        <f>D459+D460</f>
        <v>170.7</v>
      </c>
      <c r="E458" s="1246">
        <f>E459+E460</f>
        <v>0</v>
      </c>
      <c r="F458" s="1247">
        <f t="shared" si="91"/>
        <v>0</v>
      </c>
      <c r="G458" s="1245">
        <f>D458-E458</f>
        <v>170.7</v>
      </c>
      <c r="H458" s="1246">
        <f>H459+H460</f>
        <v>0</v>
      </c>
      <c r="I458" s="1248">
        <f t="shared" si="92"/>
        <v>0</v>
      </c>
      <c r="J458" s="1249">
        <f>E458-H458</f>
        <v>0</v>
      </c>
    </row>
    <row r="459" spans="1:10" ht="15" customHeight="1">
      <c r="A459" s="1162"/>
      <c r="B459" s="663" t="s">
        <v>853</v>
      </c>
      <c r="C459" s="1592" t="s">
        <v>851</v>
      </c>
      <c r="D459" s="913">
        <v>162.2</v>
      </c>
      <c r="E459" s="914"/>
      <c r="F459" s="915">
        <f t="shared" si="91"/>
        <v>0</v>
      </c>
      <c r="G459" s="916">
        <f t="shared" si="93"/>
        <v>162.2</v>
      </c>
      <c r="H459" s="914"/>
      <c r="I459" s="917">
        <f t="shared" si="92"/>
        <v>0</v>
      </c>
      <c r="J459" s="1119">
        <f t="shared" si="90"/>
        <v>0</v>
      </c>
    </row>
    <row r="460" spans="1:10" ht="16.5" customHeight="1">
      <c r="A460" s="1162"/>
      <c r="B460" s="671" t="s">
        <v>854</v>
      </c>
      <c r="C460" s="900" t="s">
        <v>851</v>
      </c>
      <c r="D460" s="896">
        <v>8.5</v>
      </c>
      <c r="E460" s="881"/>
      <c r="F460" s="882">
        <f t="shared" si="91"/>
        <v>0</v>
      </c>
      <c r="G460" s="883">
        <f t="shared" si="93"/>
        <v>8.5</v>
      </c>
      <c r="H460" s="881"/>
      <c r="I460" s="884">
        <f t="shared" si="92"/>
        <v>0</v>
      </c>
      <c r="J460" s="1620">
        <f t="shared" si="90"/>
        <v>0</v>
      </c>
    </row>
    <row r="461" spans="1:10" ht="17.25" customHeight="1" hidden="1">
      <c r="A461" s="1162"/>
      <c r="B461" s="1631" t="s">
        <v>855</v>
      </c>
      <c r="C461" s="1632"/>
      <c r="D461" s="1633"/>
      <c r="E461" s="1634"/>
      <c r="F461" s="1635">
        <f t="shared" si="91"/>
        <v>0</v>
      </c>
      <c r="G461" s="1636">
        <f t="shared" si="93"/>
        <v>0</v>
      </c>
      <c r="H461" s="1637"/>
      <c r="I461" s="1638">
        <f t="shared" si="92"/>
        <v>0</v>
      </c>
      <c r="J461" s="1639">
        <f t="shared" si="85"/>
        <v>0</v>
      </c>
    </row>
    <row r="462" spans="1:10" ht="24" hidden="1">
      <c r="A462" s="1162"/>
      <c r="B462" s="1631" t="s">
        <v>856</v>
      </c>
      <c r="C462" s="1632"/>
      <c r="D462" s="1633"/>
      <c r="E462" s="1634"/>
      <c r="F462" s="1635">
        <f t="shared" si="91"/>
        <v>0</v>
      </c>
      <c r="G462" s="1636">
        <f t="shared" si="93"/>
        <v>0</v>
      </c>
      <c r="H462" s="1637"/>
      <c r="I462" s="1638">
        <f t="shared" si="92"/>
        <v>0</v>
      </c>
      <c r="J462" s="1639">
        <f t="shared" si="85"/>
        <v>0</v>
      </c>
    </row>
    <row r="463" spans="1:10" ht="17.25" customHeight="1">
      <c r="A463" s="1162"/>
      <c r="B463" s="1640" t="s">
        <v>857</v>
      </c>
      <c r="C463" s="1614" t="s">
        <v>858</v>
      </c>
      <c r="D463" s="1641">
        <f>D464+D465+D466</f>
        <v>800</v>
      </c>
      <c r="E463" s="1642">
        <f>E464+E465+E466</f>
        <v>150</v>
      </c>
      <c r="F463" s="1643">
        <f t="shared" si="91"/>
        <v>0.1875</v>
      </c>
      <c r="G463" s="1644">
        <f t="shared" si="93"/>
        <v>650</v>
      </c>
      <c r="H463" s="1642">
        <f>H464+H465+H466</f>
        <v>299</v>
      </c>
      <c r="I463" s="1645">
        <f t="shared" si="92"/>
        <v>0.5016722408026756</v>
      </c>
      <c r="J463" s="1646">
        <f t="shared" si="85"/>
        <v>-149</v>
      </c>
    </row>
    <row r="464" spans="1:10" ht="15" customHeight="1">
      <c r="A464" s="1162"/>
      <c r="B464" s="666" t="s">
        <v>834</v>
      </c>
      <c r="C464" s="1258" t="s">
        <v>858</v>
      </c>
      <c r="D464" s="1647">
        <v>350</v>
      </c>
      <c r="E464" s="1648">
        <v>105</v>
      </c>
      <c r="F464" s="1649">
        <f t="shared" si="91"/>
        <v>0.3</v>
      </c>
      <c r="G464" s="1650">
        <f t="shared" si="93"/>
        <v>245</v>
      </c>
      <c r="H464" s="1648">
        <v>199.9</v>
      </c>
      <c r="I464" s="1651">
        <f t="shared" si="92"/>
        <v>0.5252626313156579</v>
      </c>
      <c r="J464" s="1652">
        <f t="shared" si="85"/>
        <v>-94.9</v>
      </c>
    </row>
    <row r="465" spans="1:10" ht="14.25" customHeight="1">
      <c r="A465" s="1162"/>
      <c r="B465" s="666" t="s">
        <v>836</v>
      </c>
      <c r="C465" s="1258"/>
      <c r="D465" s="1220">
        <v>300</v>
      </c>
      <c r="E465" s="873"/>
      <c r="F465" s="874">
        <f t="shared" si="91"/>
        <v>0</v>
      </c>
      <c r="G465" s="875">
        <f t="shared" si="93"/>
        <v>300</v>
      </c>
      <c r="H465" s="873">
        <v>99.1</v>
      </c>
      <c r="I465" s="876">
        <f t="shared" si="92"/>
        <v>0</v>
      </c>
      <c r="J465" s="1124">
        <f t="shared" si="85"/>
        <v>-99.1</v>
      </c>
    </row>
    <row r="466" spans="1:10" ht="15.75" customHeight="1">
      <c r="A466" s="1162"/>
      <c r="B466" s="1458" t="s">
        <v>843</v>
      </c>
      <c r="C466" s="1258"/>
      <c r="D466" s="1653">
        <v>150</v>
      </c>
      <c r="E466" s="1260">
        <v>45</v>
      </c>
      <c r="F466" s="1654">
        <f t="shared" si="91"/>
        <v>0.3</v>
      </c>
      <c r="G466" s="1262">
        <f t="shared" si="93"/>
        <v>105</v>
      </c>
      <c r="H466" s="1655"/>
      <c r="I466" s="1263">
        <f t="shared" si="92"/>
        <v>0</v>
      </c>
      <c r="J466" s="1656">
        <f t="shared" si="85"/>
        <v>45</v>
      </c>
    </row>
    <row r="467" spans="1:10" ht="149.25" customHeight="1">
      <c r="A467" s="1433"/>
      <c r="B467" s="1657"/>
      <c r="C467" s="1658"/>
      <c r="D467" s="1659"/>
      <c r="E467" s="1012"/>
      <c r="F467" s="1013"/>
      <c r="G467" s="1012"/>
      <c r="H467" s="1012"/>
      <c r="I467" s="1013"/>
      <c r="J467" s="1659"/>
    </row>
    <row r="468" spans="1:10" ht="70.5" customHeight="1">
      <c r="A468" s="1434"/>
      <c r="B468" s="1660"/>
      <c r="C468" s="947"/>
      <c r="D468" s="948"/>
      <c r="E468" s="949"/>
      <c r="F468" s="950"/>
      <c r="G468" s="949"/>
      <c r="H468" s="949"/>
      <c r="I468" s="950"/>
      <c r="J468" s="948"/>
    </row>
    <row r="469" spans="1:10" ht="27.75" customHeight="1">
      <c r="A469" s="1135" t="s">
        <v>859</v>
      </c>
      <c r="B469" s="1136" t="s">
        <v>860</v>
      </c>
      <c r="C469" s="1137" t="s">
        <v>473</v>
      </c>
      <c r="D469" s="1138">
        <f>D471+D472</f>
        <v>30819.600000000002</v>
      </c>
      <c r="E469" s="1274">
        <f>E471+E472</f>
        <v>16310.999999999998</v>
      </c>
      <c r="F469" s="1140">
        <f>IF(D469&gt;0,E469/D469,0)</f>
        <v>0.5292411322664797</v>
      </c>
      <c r="G469" s="1141">
        <f>D469-E469</f>
        <v>14508.600000000004</v>
      </c>
      <c r="H469" s="1274">
        <f>H471+H472</f>
        <v>12909.499999999998</v>
      </c>
      <c r="I469" s="1142">
        <f>IF(H469&gt;0,E469/H469,0)</f>
        <v>1.2634881288973236</v>
      </c>
      <c r="J469" s="1143">
        <f>E469-H469</f>
        <v>3401.5</v>
      </c>
    </row>
    <row r="470" spans="1:10" ht="16.5" customHeight="1">
      <c r="A470" s="959"/>
      <c r="B470" s="1661" t="s">
        <v>474</v>
      </c>
      <c r="C470" s="821"/>
      <c r="D470" s="822">
        <f>D469/D516*100</f>
        <v>3.3520253043128148</v>
      </c>
      <c r="E470" s="1276">
        <f>E469/E516*100</f>
        <v>3.891690235677382</v>
      </c>
      <c r="F470" s="1277"/>
      <c r="G470" s="822"/>
      <c r="H470" s="1276">
        <f>H469/H516*100</f>
        <v>3.3267997369381326</v>
      </c>
      <c r="I470" s="1278"/>
      <c r="J470" s="827"/>
    </row>
    <row r="471" spans="1:10" ht="14.25" customHeight="1">
      <c r="A471" s="828" t="s">
        <v>475</v>
      </c>
      <c r="B471" s="828"/>
      <c r="C471" s="1317" t="s">
        <v>473</v>
      </c>
      <c r="D471" s="141">
        <f>D473+D478+D480</f>
        <v>3630.1</v>
      </c>
      <c r="E471" s="1148">
        <f>E473+E478+E480</f>
        <v>859.4000000000001</v>
      </c>
      <c r="F471" s="1149">
        <f>IF(D471&gt;0,E471/D471,0)</f>
        <v>0.23674278945483598</v>
      </c>
      <c r="G471" s="833">
        <f aca="true" t="shared" si="94" ref="G471:G492">D471-E471</f>
        <v>2770.7</v>
      </c>
      <c r="H471" s="1148">
        <f>H473+H478+H480</f>
        <v>1241.3</v>
      </c>
      <c r="I471" s="1151">
        <f>IF(H471&gt;0,E471/H471,0)</f>
        <v>0.6923386771932653</v>
      </c>
      <c r="J471" s="143">
        <f aca="true" t="shared" si="95" ref="J471:J500">E471-H471</f>
        <v>-381.89999999999986</v>
      </c>
    </row>
    <row r="472" spans="1:10" ht="13.5" customHeight="1">
      <c r="A472" s="837" t="s">
        <v>476</v>
      </c>
      <c r="B472" s="837"/>
      <c r="C472" s="1317"/>
      <c r="D472" s="1300">
        <f>D479+D481+D486+D499</f>
        <v>27189.500000000004</v>
      </c>
      <c r="E472" s="1301">
        <f>E479+E481+E486+E499</f>
        <v>15451.599999999999</v>
      </c>
      <c r="F472" s="1302">
        <f>IF(D472&gt;0,E472/D472,0)</f>
        <v>0.5682929071884366</v>
      </c>
      <c r="G472" s="1303">
        <f t="shared" si="94"/>
        <v>11737.900000000005</v>
      </c>
      <c r="H472" s="1301">
        <f>H479+H481+H486+H499</f>
        <v>11668.199999999999</v>
      </c>
      <c r="I472" s="1304">
        <f>IF(H472&gt;0,E472/H472,0)</f>
        <v>1.324248813013147</v>
      </c>
      <c r="J472" s="1305">
        <f t="shared" si="95"/>
        <v>3783.3999999999996</v>
      </c>
    </row>
    <row r="473" spans="1:10" ht="22.5" customHeight="1">
      <c r="A473" s="1027" t="s">
        <v>861</v>
      </c>
      <c r="B473" s="1662" t="s">
        <v>862</v>
      </c>
      <c r="C473" s="1126" t="s">
        <v>473</v>
      </c>
      <c r="D473" s="1127">
        <f>D474+D475</f>
        <v>2450</v>
      </c>
      <c r="E473" s="1128">
        <f>E474+E475</f>
        <v>518</v>
      </c>
      <c r="F473" s="1129">
        <f aca="true" t="shared" si="96" ref="F473:F485">IF(D473&gt;0,E473/D473,0)</f>
        <v>0.21142857142857144</v>
      </c>
      <c r="G473" s="851">
        <f t="shared" si="94"/>
        <v>1932</v>
      </c>
      <c r="H473" s="1128">
        <f>H474+H475</f>
        <v>1226.1</v>
      </c>
      <c r="I473" s="1663">
        <f aca="true" t="shared" si="97" ref="I473:I482">IF(H473&gt;0,E473/H473,0)</f>
        <v>0.4224777750591306</v>
      </c>
      <c r="J473" s="1664">
        <f t="shared" si="95"/>
        <v>-708.0999999999999</v>
      </c>
    </row>
    <row r="474" spans="1:10" ht="26.25" customHeight="1">
      <c r="A474" s="1665" t="s">
        <v>863</v>
      </c>
      <c r="B474" s="1234" t="s">
        <v>864</v>
      </c>
      <c r="C474" s="863" t="s">
        <v>865</v>
      </c>
      <c r="D474" s="864">
        <v>2000</v>
      </c>
      <c r="E474" s="865">
        <v>293</v>
      </c>
      <c r="F474" s="866">
        <f t="shared" si="96"/>
        <v>0.1465</v>
      </c>
      <c r="G474" s="867">
        <f t="shared" si="94"/>
        <v>1707</v>
      </c>
      <c r="H474" s="865">
        <v>1061.1</v>
      </c>
      <c r="I474" s="868">
        <f t="shared" si="97"/>
        <v>0.27612854584864766</v>
      </c>
      <c r="J474" s="869">
        <f t="shared" si="95"/>
        <v>-768.0999999999999</v>
      </c>
    </row>
    <row r="475" spans="1:10" ht="17.25" customHeight="1">
      <c r="A475" s="1665"/>
      <c r="B475" s="1666" t="s">
        <v>866</v>
      </c>
      <c r="C475" s="879" t="s">
        <v>867</v>
      </c>
      <c r="D475" s="880">
        <v>450</v>
      </c>
      <c r="E475" s="881">
        <v>225</v>
      </c>
      <c r="F475" s="882">
        <f t="shared" si="96"/>
        <v>0.5</v>
      </c>
      <c r="G475" s="883">
        <f t="shared" si="94"/>
        <v>225</v>
      </c>
      <c r="H475" s="881">
        <v>165</v>
      </c>
      <c r="I475" s="884">
        <f t="shared" si="97"/>
        <v>1.3636363636363635</v>
      </c>
      <c r="J475" s="885">
        <f t="shared" si="95"/>
        <v>60</v>
      </c>
    </row>
    <row r="476" spans="1:10" ht="22.5" customHeight="1">
      <c r="A476" s="809" t="s">
        <v>868</v>
      </c>
      <c r="B476" s="1667" t="s">
        <v>869</v>
      </c>
      <c r="C476" s="1668" t="s">
        <v>473</v>
      </c>
      <c r="D476" s="1669">
        <f>D477+D480+D481</f>
        <v>3109</v>
      </c>
      <c r="E476" s="1670">
        <f>E477+E480+E481</f>
        <v>984.4000000000001</v>
      </c>
      <c r="F476" s="1671">
        <f t="shared" si="96"/>
        <v>0.3166291412029592</v>
      </c>
      <c r="G476" s="1672">
        <f t="shared" si="94"/>
        <v>2124.6</v>
      </c>
      <c r="H476" s="1670">
        <f>H477+H480+H481</f>
        <v>15.2</v>
      </c>
      <c r="I476" s="1673">
        <f t="shared" si="97"/>
        <v>64.76315789473685</v>
      </c>
      <c r="J476" s="1674">
        <f t="shared" si="95"/>
        <v>969.2</v>
      </c>
    </row>
    <row r="477" spans="1:10" ht="44.25" customHeight="1">
      <c r="A477" s="1583" t="s">
        <v>870</v>
      </c>
      <c r="B477" s="1675" t="s">
        <v>871</v>
      </c>
      <c r="C477" s="1676" t="s">
        <v>473</v>
      </c>
      <c r="D477" s="1677">
        <f>D478+D479</f>
        <v>2879</v>
      </c>
      <c r="E477" s="1678">
        <f>E478+E479</f>
        <v>959.7</v>
      </c>
      <c r="F477" s="1224">
        <f t="shared" si="96"/>
        <v>0.33334491142757905</v>
      </c>
      <c r="G477" s="867">
        <f t="shared" si="94"/>
        <v>1919.3</v>
      </c>
      <c r="H477" s="1678">
        <f>H478+H479</f>
        <v>0</v>
      </c>
      <c r="I477" s="1225">
        <f t="shared" si="97"/>
        <v>0</v>
      </c>
      <c r="J477" s="1679">
        <f t="shared" si="95"/>
        <v>959.7</v>
      </c>
    </row>
    <row r="478" spans="1:10" ht="15" customHeight="1">
      <c r="A478" s="1583"/>
      <c r="B478" s="1680" t="s">
        <v>872</v>
      </c>
      <c r="C478" s="1219" t="s">
        <v>873</v>
      </c>
      <c r="D478" s="1220">
        <v>950.1</v>
      </c>
      <c r="E478" s="1681">
        <v>316.7</v>
      </c>
      <c r="F478" s="874">
        <f t="shared" si="96"/>
        <v>0.3333333333333333</v>
      </c>
      <c r="G478" s="875">
        <f t="shared" si="94"/>
        <v>633.4000000000001</v>
      </c>
      <c r="H478" s="1681"/>
      <c r="I478" s="876">
        <f t="shared" si="97"/>
        <v>0</v>
      </c>
      <c r="J478" s="1124">
        <f t="shared" si="95"/>
        <v>316.7</v>
      </c>
    </row>
    <row r="479" spans="1:10" ht="14.25" customHeight="1">
      <c r="A479" s="1583"/>
      <c r="B479" s="1680" t="s">
        <v>874</v>
      </c>
      <c r="C479" s="1219" t="s">
        <v>873</v>
      </c>
      <c r="D479" s="1220">
        <v>1928.9</v>
      </c>
      <c r="E479" s="1681">
        <v>643</v>
      </c>
      <c r="F479" s="874">
        <f t="shared" si="96"/>
        <v>0.33335061433977914</v>
      </c>
      <c r="G479" s="875">
        <f t="shared" si="94"/>
        <v>1285.9</v>
      </c>
      <c r="H479" s="1681"/>
      <c r="I479" s="876">
        <f t="shared" si="97"/>
        <v>0</v>
      </c>
      <c r="J479" s="1124">
        <f t="shared" si="95"/>
        <v>643</v>
      </c>
    </row>
    <row r="480" spans="1:10" ht="48.75" customHeight="1">
      <c r="A480" s="1583"/>
      <c r="B480" s="1003" t="s">
        <v>875</v>
      </c>
      <c r="C480" s="1004" t="s">
        <v>876</v>
      </c>
      <c r="D480" s="1005">
        <v>230</v>
      </c>
      <c r="E480" s="907">
        <v>24.7</v>
      </c>
      <c r="F480" s="908">
        <f t="shared" si="96"/>
        <v>0.10739130434782608</v>
      </c>
      <c r="G480" s="909">
        <f t="shared" si="94"/>
        <v>205.3</v>
      </c>
      <c r="H480" s="907">
        <v>15.2</v>
      </c>
      <c r="I480" s="910">
        <f t="shared" si="97"/>
        <v>1.625</v>
      </c>
      <c r="J480" s="911">
        <f t="shared" si="95"/>
        <v>9.5</v>
      </c>
    </row>
    <row r="481" spans="1:10" ht="23.25" customHeight="1" hidden="1">
      <c r="A481" s="1583"/>
      <c r="B481" s="1682" t="s">
        <v>877</v>
      </c>
      <c r="C481" s="1683"/>
      <c r="D481" s="1684">
        <f>D482+D485</f>
        <v>0</v>
      </c>
      <c r="E481" s="1685">
        <f>E482+E485</f>
        <v>0</v>
      </c>
      <c r="F481" s="1617">
        <f t="shared" si="96"/>
        <v>0</v>
      </c>
      <c r="G481" s="922">
        <f t="shared" si="94"/>
        <v>0</v>
      </c>
      <c r="H481" s="1685">
        <f>H482+H485</f>
        <v>0</v>
      </c>
      <c r="I481" s="1618">
        <f t="shared" si="97"/>
        <v>0</v>
      </c>
      <c r="J481" s="1686">
        <f t="shared" si="95"/>
        <v>0</v>
      </c>
    </row>
    <row r="482" spans="1:10" ht="34.5" customHeight="1" hidden="1">
      <c r="A482" s="1583"/>
      <c r="B482" s="1687" t="s">
        <v>878</v>
      </c>
      <c r="C482" s="1688"/>
      <c r="D482" s="1689">
        <f>D483+D484</f>
        <v>0</v>
      </c>
      <c r="E482" s="1690">
        <f>E483+E484</f>
        <v>0</v>
      </c>
      <c r="F482" s="1214">
        <f t="shared" si="96"/>
        <v>0</v>
      </c>
      <c r="G482" s="1215">
        <f t="shared" si="94"/>
        <v>0</v>
      </c>
      <c r="H482" s="1690">
        <f>H483+H484</f>
        <v>0</v>
      </c>
      <c r="I482" s="1216">
        <f t="shared" si="97"/>
        <v>0</v>
      </c>
      <c r="J482" s="1691">
        <f t="shared" si="95"/>
        <v>0</v>
      </c>
    </row>
    <row r="483" spans="1:10" ht="16.5" customHeight="1" hidden="1">
      <c r="A483" s="1583"/>
      <c r="B483" s="666" t="s">
        <v>879</v>
      </c>
      <c r="C483" s="871"/>
      <c r="D483" s="872"/>
      <c r="E483" s="873"/>
      <c r="F483" s="874">
        <f>IF(D483&gt;0,E483/D483,0)</f>
        <v>0</v>
      </c>
      <c r="G483" s="875">
        <f t="shared" si="94"/>
        <v>0</v>
      </c>
      <c r="H483" s="873"/>
      <c r="I483" s="876">
        <f>IF(H483&gt;0,E483/H483,0)</f>
        <v>0</v>
      </c>
      <c r="J483" s="877">
        <f t="shared" si="95"/>
        <v>0</v>
      </c>
    </row>
    <row r="484" spans="1:10" ht="15.75" customHeight="1" hidden="1">
      <c r="A484" s="1583"/>
      <c r="B484" s="671" t="s">
        <v>880</v>
      </c>
      <c r="C484" s="879"/>
      <c r="D484" s="880"/>
      <c r="E484" s="881"/>
      <c r="F484" s="882">
        <f>IF(D484&gt;0,E484/D484,0)</f>
        <v>0</v>
      </c>
      <c r="G484" s="883">
        <f t="shared" si="94"/>
        <v>0</v>
      </c>
      <c r="H484" s="881"/>
      <c r="I484" s="884">
        <f>IF(H484&gt;0,E484/H484,0)</f>
        <v>0</v>
      </c>
      <c r="J484" s="885">
        <f t="shared" si="95"/>
        <v>0</v>
      </c>
    </row>
    <row r="485" spans="1:10" ht="34.5" customHeight="1" hidden="1">
      <c r="A485" s="1583"/>
      <c r="B485" s="1692" t="s">
        <v>881</v>
      </c>
      <c r="C485" s="1120"/>
      <c r="D485" s="1057"/>
      <c r="E485" s="1058"/>
      <c r="F485" s="1059">
        <f t="shared" si="96"/>
        <v>0</v>
      </c>
      <c r="G485" s="1060">
        <f t="shared" si="94"/>
        <v>0</v>
      </c>
      <c r="H485" s="1058"/>
      <c r="I485" s="1061"/>
      <c r="J485" s="1062">
        <f t="shared" si="95"/>
        <v>0</v>
      </c>
    </row>
    <row r="486" spans="1:10" ht="23.25" customHeight="1">
      <c r="A486" s="1027" t="s">
        <v>882</v>
      </c>
      <c r="B486" s="1662" t="s">
        <v>883</v>
      </c>
      <c r="C486" s="1126" t="s">
        <v>473</v>
      </c>
      <c r="D486" s="1127">
        <f>D487+D488+D491+D492+D496+D497+D498</f>
        <v>23216.9</v>
      </c>
      <c r="E486" s="1128">
        <f>E487+E488+E491+E492+E496+E497+E498</f>
        <v>14038.3</v>
      </c>
      <c r="F486" s="1129">
        <f aca="true" t="shared" si="98" ref="F486:F500">IF(D486&gt;0,E486/D486,0)</f>
        <v>0.6046586753614823</v>
      </c>
      <c r="G486" s="851">
        <f t="shared" si="94"/>
        <v>9178.600000000002</v>
      </c>
      <c r="H486" s="1128">
        <f>H487+H488+H491+H492+H496+H497+H498</f>
        <v>10820.8</v>
      </c>
      <c r="I486" s="1130">
        <f aca="true" t="shared" si="99" ref="I486:I500">IF(H486&gt;0,E486/H486,0)</f>
        <v>1.2973440041401745</v>
      </c>
      <c r="J486" s="1664">
        <f t="shared" si="95"/>
        <v>3217.5</v>
      </c>
    </row>
    <row r="487" spans="1:10" ht="26.25" customHeight="1">
      <c r="A487" s="861" t="s">
        <v>870</v>
      </c>
      <c r="B487" s="1693" t="s">
        <v>884</v>
      </c>
      <c r="C487" s="863" t="s">
        <v>885</v>
      </c>
      <c r="D487" s="864">
        <v>159.6</v>
      </c>
      <c r="E487" s="865">
        <v>86</v>
      </c>
      <c r="F487" s="866">
        <f t="shared" si="98"/>
        <v>0.5388471177944862</v>
      </c>
      <c r="G487" s="867">
        <f t="shared" si="94"/>
        <v>73.6</v>
      </c>
      <c r="H487" s="865">
        <v>65.8</v>
      </c>
      <c r="I487" s="868">
        <f t="shared" si="99"/>
        <v>1.3069908814589666</v>
      </c>
      <c r="J487" s="869">
        <f t="shared" si="95"/>
        <v>20.200000000000003</v>
      </c>
    </row>
    <row r="488" spans="1:10" ht="18" customHeight="1">
      <c r="A488" s="861"/>
      <c r="B488" s="1694" t="s">
        <v>886</v>
      </c>
      <c r="C488" s="1688" t="s">
        <v>473</v>
      </c>
      <c r="D488" s="1689">
        <f>D489+D490</f>
        <v>8627.1</v>
      </c>
      <c r="E488" s="1690">
        <f>E489+E490</f>
        <v>7344.5</v>
      </c>
      <c r="F488" s="1214">
        <f t="shared" si="98"/>
        <v>0.8513289517914479</v>
      </c>
      <c r="G488" s="1215">
        <f t="shared" si="94"/>
        <v>1282.6000000000004</v>
      </c>
      <c r="H488" s="1690">
        <f>H489+H490</f>
        <v>4547.4</v>
      </c>
      <c r="I488" s="1216">
        <f t="shared" si="99"/>
        <v>1.6150987377402473</v>
      </c>
      <c r="J488" s="1691">
        <f t="shared" si="95"/>
        <v>2797.1000000000004</v>
      </c>
    </row>
    <row r="489" spans="1:10" ht="13.5" customHeight="1">
      <c r="A489" s="861"/>
      <c r="B489" s="666" t="s">
        <v>887</v>
      </c>
      <c r="C489" s="871" t="s">
        <v>888</v>
      </c>
      <c r="D489" s="872">
        <v>4132.3</v>
      </c>
      <c r="E489" s="873">
        <v>4132.3</v>
      </c>
      <c r="F489" s="874">
        <f t="shared" si="98"/>
        <v>1</v>
      </c>
      <c r="G489" s="875">
        <f t="shared" si="94"/>
        <v>0</v>
      </c>
      <c r="H489" s="873"/>
      <c r="I489" s="876">
        <f t="shared" si="99"/>
        <v>0</v>
      </c>
      <c r="J489" s="877">
        <f t="shared" si="95"/>
        <v>4132.3</v>
      </c>
    </row>
    <row r="490" spans="1:10" ht="15" customHeight="1">
      <c r="A490" s="861"/>
      <c r="B490" s="671" t="s">
        <v>880</v>
      </c>
      <c r="C490" s="879" t="s">
        <v>889</v>
      </c>
      <c r="D490" s="880">
        <v>4494.8</v>
      </c>
      <c r="E490" s="881">
        <v>3212.2</v>
      </c>
      <c r="F490" s="882">
        <f t="shared" si="98"/>
        <v>0.7146480377324909</v>
      </c>
      <c r="G490" s="883">
        <f t="shared" si="94"/>
        <v>1282.6000000000004</v>
      </c>
      <c r="H490" s="881">
        <v>4547.4</v>
      </c>
      <c r="I490" s="884">
        <f t="shared" si="99"/>
        <v>0.7063816686458196</v>
      </c>
      <c r="J490" s="885">
        <f t="shared" si="95"/>
        <v>-1335.1999999999998</v>
      </c>
    </row>
    <row r="491" spans="1:10" ht="46.5" customHeight="1">
      <c r="A491" s="861"/>
      <c r="B491" s="1063" t="s">
        <v>890</v>
      </c>
      <c r="C491" s="1093" t="s">
        <v>891</v>
      </c>
      <c r="D491" s="1073">
        <v>8841.3</v>
      </c>
      <c r="E491" s="920">
        <v>4691</v>
      </c>
      <c r="F491" s="921">
        <f t="shared" si="98"/>
        <v>0.5305780824086956</v>
      </c>
      <c r="G491" s="922">
        <f t="shared" si="94"/>
        <v>4150.299999999999</v>
      </c>
      <c r="H491" s="920">
        <v>4345.6</v>
      </c>
      <c r="I491" s="923">
        <f t="shared" si="99"/>
        <v>1.0794826951399115</v>
      </c>
      <c r="J491" s="924">
        <f t="shared" si="95"/>
        <v>345.39999999999964</v>
      </c>
    </row>
    <row r="492" spans="1:10" ht="25.5" customHeight="1">
      <c r="A492" s="861"/>
      <c r="B492" s="1695" t="s">
        <v>892</v>
      </c>
      <c r="C492" s="1696" t="s">
        <v>893</v>
      </c>
      <c r="D492" s="1697">
        <f>D493</f>
        <v>5270.9</v>
      </c>
      <c r="E492" s="1698">
        <f>E493+E494+E495</f>
        <v>1916.8000000000002</v>
      </c>
      <c r="F492" s="1224">
        <f t="shared" si="98"/>
        <v>0.36365706046405744</v>
      </c>
      <c r="G492" s="867">
        <f t="shared" si="94"/>
        <v>3354.0999999999995</v>
      </c>
      <c r="H492" s="1698">
        <f>H493+H494+H495</f>
        <v>1812</v>
      </c>
      <c r="I492" s="1225">
        <f t="shared" si="99"/>
        <v>1.0578366445916116</v>
      </c>
      <c r="J492" s="1699">
        <f t="shared" si="95"/>
        <v>104.80000000000018</v>
      </c>
    </row>
    <row r="493" spans="1:10" ht="14.25" customHeight="1">
      <c r="A493" s="861"/>
      <c r="B493" s="1075" t="s">
        <v>894</v>
      </c>
      <c r="C493" s="879" t="s">
        <v>893</v>
      </c>
      <c r="D493" s="880">
        <v>5270.9</v>
      </c>
      <c r="E493" s="873">
        <v>162.5</v>
      </c>
      <c r="F493" s="882">
        <f>IF(D493&gt;0,(E493+E494+E495)/D493,0)</f>
        <v>0.36365706046405744</v>
      </c>
      <c r="G493" s="883">
        <f>D493-(E493+E494+E495)</f>
        <v>3354.0999999999995</v>
      </c>
      <c r="H493" s="873">
        <v>122.2</v>
      </c>
      <c r="I493" s="876">
        <f t="shared" si="99"/>
        <v>1.3297872340425532</v>
      </c>
      <c r="J493" s="877">
        <f t="shared" si="95"/>
        <v>40.3</v>
      </c>
    </row>
    <row r="494" spans="1:10" ht="12.75" customHeight="1">
      <c r="A494" s="861"/>
      <c r="B494" s="1173" t="s">
        <v>895</v>
      </c>
      <c r="C494" s="879"/>
      <c r="D494" s="880"/>
      <c r="E494" s="920">
        <v>167.9</v>
      </c>
      <c r="F494" s="882"/>
      <c r="G494" s="883"/>
      <c r="H494" s="920">
        <v>164.7</v>
      </c>
      <c r="I494" s="923">
        <f t="shared" si="99"/>
        <v>1.0194292653309047</v>
      </c>
      <c r="J494" s="924">
        <f t="shared" si="95"/>
        <v>3.200000000000017</v>
      </c>
    </row>
    <row r="495" spans="1:10" ht="16.5" customHeight="1">
      <c r="A495" s="861"/>
      <c r="B495" s="1092" t="s">
        <v>896</v>
      </c>
      <c r="C495" s="879"/>
      <c r="D495" s="880"/>
      <c r="E495" s="920">
        <v>1586.4</v>
      </c>
      <c r="F495" s="882"/>
      <c r="G495" s="883"/>
      <c r="H495" s="920">
        <v>1525.1</v>
      </c>
      <c r="I495" s="923">
        <f t="shared" si="99"/>
        <v>1.040194085633729</v>
      </c>
      <c r="J495" s="924">
        <f t="shared" si="95"/>
        <v>61.30000000000018</v>
      </c>
    </row>
    <row r="496" spans="1:10" ht="22.5" customHeight="1">
      <c r="A496" s="861"/>
      <c r="B496" s="1700" t="s">
        <v>897</v>
      </c>
      <c r="C496" s="1004" t="s">
        <v>898</v>
      </c>
      <c r="D496" s="1005">
        <v>18</v>
      </c>
      <c r="E496" s="907"/>
      <c r="F496" s="908">
        <f t="shared" si="98"/>
        <v>0</v>
      </c>
      <c r="G496" s="909">
        <f>D496-E496</f>
        <v>18</v>
      </c>
      <c r="H496" s="907"/>
      <c r="I496" s="910">
        <f t="shared" si="99"/>
        <v>0</v>
      </c>
      <c r="J496" s="911">
        <f t="shared" si="95"/>
        <v>0</v>
      </c>
    </row>
    <row r="497" spans="1:10" ht="36" customHeight="1">
      <c r="A497" s="861"/>
      <c r="B497" s="1700" t="s">
        <v>899</v>
      </c>
      <c r="C497" s="1004" t="s">
        <v>900</v>
      </c>
      <c r="D497" s="1005">
        <v>50</v>
      </c>
      <c r="E497" s="907"/>
      <c r="F497" s="908">
        <f t="shared" si="98"/>
        <v>0</v>
      </c>
      <c r="G497" s="909">
        <f>D497-E497</f>
        <v>50</v>
      </c>
      <c r="H497" s="907"/>
      <c r="I497" s="910">
        <f t="shared" si="99"/>
        <v>0</v>
      </c>
      <c r="J497" s="911">
        <f t="shared" si="95"/>
        <v>0</v>
      </c>
    </row>
    <row r="498" spans="1:10" ht="33" customHeight="1">
      <c r="A498" s="861"/>
      <c r="B498" s="1063" t="s">
        <v>426</v>
      </c>
      <c r="C498" s="1004" t="s">
        <v>901</v>
      </c>
      <c r="D498" s="1005">
        <v>250</v>
      </c>
      <c r="E498" s="907"/>
      <c r="F498" s="908">
        <f t="shared" si="98"/>
        <v>0</v>
      </c>
      <c r="G498" s="909">
        <f>D498-E498</f>
        <v>250</v>
      </c>
      <c r="H498" s="907">
        <v>50</v>
      </c>
      <c r="I498" s="910">
        <f t="shared" si="99"/>
        <v>0</v>
      </c>
      <c r="J498" s="911">
        <f t="shared" si="95"/>
        <v>-50</v>
      </c>
    </row>
    <row r="499" spans="1:10" ht="19.5" customHeight="1">
      <c r="A499" s="1027" t="s">
        <v>902</v>
      </c>
      <c r="B499" s="1157" t="s">
        <v>903</v>
      </c>
      <c r="C499" s="1126" t="s">
        <v>473</v>
      </c>
      <c r="D499" s="1127">
        <f>D500</f>
        <v>2043.7</v>
      </c>
      <c r="E499" s="1128">
        <f>E500</f>
        <v>770.3</v>
      </c>
      <c r="F499" s="1129">
        <f t="shared" si="98"/>
        <v>0.37691441992464647</v>
      </c>
      <c r="G499" s="851">
        <f>D499-E499</f>
        <v>1273.4</v>
      </c>
      <c r="H499" s="1128">
        <f>H500</f>
        <v>847.4</v>
      </c>
      <c r="I499" s="1130">
        <f t="shared" si="99"/>
        <v>0.9090158130752891</v>
      </c>
      <c r="J499" s="1664">
        <f t="shared" si="95"/>
        <v>-77.10000000000002</v>
      </c>
    </row>
    <row r="500" spans="1:10" ht="24.75" customHeight="1">
      <c r="A500" s="1701"/>
      <c r="B500" s="1702" t="s">
        <v>904</v>
      </c>
      <c r="C500" s="1205" t="s">
        <v>905</v>
      </c>
      <c r="D500" s="1703">
        <v>2043.7</v>
      </c>
      <c r="E500" s="1260">
        <v>770.3</v>
      </c>
      <c r="F500" s="1654">
        <f t="shared" si="98"/>
        <v>0.37691441992464647</v>
      </c>
      <c r="G500" s="1262">
        <f>D500-E500</f>
        <v>1273.4</v>
      </c>
      <c r="H500" s="1260">
        <v>847.4</v>
      </c>
      <c r="I500" s="1263">
        <f t="shared" si="99"/>
        <v>0.9090158130752891</v>
      </c>
      <c r="J500" s="1656">
        <f t="shared" si="95"/>
        <v>-77.10000000000002</v>
      </c>
    </row>
    <row r="501" spans="1:10" ht="93" customHeight="1">
      <c r="A501" s="1265"/>
      <c r="B501" s="1704"/>
      <c r="C501" s="1011"/>
      <c r="D501" s="1012"/>
      <c r="E501" s="1012"/>
      <c r="F501" s="1013"/>
      <c r="G501" s="1012"/>
      <c r="H501" s="1012"/>
      <c r="I501" s="1013"/>
      <c r="J501" s="1012"/>
    </row>
    <row r="502" spans="1:10" ht="174" customHeight="1">
      <c r="A502" s="1462"/>
      <c r="B502" s="1705"/>
      <c r="C502" s="1706"/>
      <c r="D502" s="949"/>
      <c r="E502" s="949"/>
      <c r="F502" s="950"/>
      <c r="G502" s="949"/>
      <c r="H502" s="949"/>
      <c r="I502" s="950"/>
      <c r="J502" s="949"/>
    </row>
    <row r="503" spans="1:10" ht="26.25" customHeight="1">
      <c r="A503" s="109" t="s">
        <v>906</v>
      </c>
      <c r="B503" s="162" t="s">
        <v>907</v>
      </c>
      <c r="C503" s="1017" t="s">
        <v>473</v>
      </c>
      <c r="D503" s="1018">
        <f>D505</f>
        <v>544</v>
      </c>
      <c r="E503" s="1019">
        <f>E505</f>
        <v>289.4</v>
      </c>
      <c r="F503" s="1707">
        <f>IF(D503&gt;0,E503/D503,0)</f>
        <v>0.5319852941176471</v>
      </c>
      <c r="G503" s="1021">
        <f>D503-E503</f>
        <v>254.60000000000002</v>
      </c>
      <c r="H503" s="1019">
        <f>H505</f>
        <v>263.2</v>
      </c>
      <c r="I503" s="1708">
        <f>IF(H503&gt;0,E503/H503,0)</f>
        <v>1.0995440729483281</v>
      </c>
      <c r="J503" s="1023">
        <f>E503-H503</f>
        <v>26.19999999999999</v>
      </c>
    </row>
    <row r="504" spans="1:10" ht="12.75">
      <c r="A504" s="1709"/>
      <c r="B504" s="1710" t="s">
        <v>474</v>
      </c>
      <c r="C504" s="1711"/>
      <c r="D504" s="1712">
        <f>D503/D516*100</f>
        <v>0.05916695108133042</v>
      </c>
      <c r="E504" s="1713">
        <f>E503/E516*100</f>
        <v>0.06904881087640453</v>
      </c>
      <c r="F504" s="1714"/>
      <c r="G504" s="1712"/>
      <c r="H504" s="1713">
        <f>H503/H516*100</f>
        <v>0.06782708011635746</v>
      </c>
      <c r="I504" s="1146"/>
      <c r="J504" s="1715"/>
    </row>
    <row r="505" spans="1:10" ht="17.25" customHeight="1">
      <c r="A505" s="1716" t="s">
        <v>908</v>
      </c>
      <c r="B505" s="1717" t="s">
        <v>909</v>
      </c>
      <c r="C505" s="1117" t="s">
        <v>473</v>
      </c>
      <c r="D505" s="1101">
        <f>D506</f>
        <v>544</v>
      </c>
      <c r="E505" s="1102">
        <f>E506</f>
        <v>289.4</v>
      </c>
      <c r="F505" s="1103">
        <f>IF(D505&gt;0,E505/D505,0)</f>
        <v>0.5319852941176471</v>
      </c>
      <c r="G505" s="909">
        <f>D505-E505</f>
        <v>254.60000000000002</v>
      </c>
      <c r="H505" s="1102">
        <f>H506</f>
        <v>263.2</v>
      </c>
      <c r="I505" s="1104">
        <f>IF(H505&gt;0,E505/H505,0)</f>
        <v>1.0995440729483281</v>
      </c>
      <c r="J505" s="1194">
        <f>E505-H505</f>
        <v>26.19999999999999</v>
      </c>
    </row>
    <row r="506" spans="1:12" ht="37.5" customHeight="1">
      <c r="A506" s="1718" t="s">
        <v>609</v>
      </c>
      <c r="B506" s="1719" t="s">
        <v>910</v>
      </c>
      <c r="C506" s="1120" t="s">
        <v>911</v>
      </c>
      <c r="D506" s="1057">
        <v>544</v>
      </c>
      <c r="E506" s="1058">
        <v>289.4</v>
      </c>
      <c r="F506" s="1059">
        <f>IF(D506&gt;0,E506/D506,0)</f>
        <v>0.5319852941176471</v>
      </c>
      <c r="G506" s="1060">
        <f>D506-E506</f>
        <v>254.60000000000002</v>
      </c>
      <c r="H506" s="1058">
        <v>263.2</v>
      </c>
      <c r="I506" s="1061">
        <f>IF(H506&gt;0,E506/H506,0)</f>
        <v>1.0995440729483281</v>
      </c>
      <c r="J506" s="1062">
        <f>E506-H506</f>
        <v>26.19999999999999</v>
      </c>
      <c r="L506" s="1720"/>
    </row>
    <row r="507" spans="1:10" ht="21.75" customHeight="1">
      <c r="A507" s="1721" t="s">
        <v>912</v>
      </c>
      <c r="B507" s="1179" t="s">
        <v>913</v>
      </c>
      <c r="C507" s="953" t="s">
        <v>473</v>
      </c>
      <c r="D507" s="954">
        <f>D509</f>
        <v>1335</v>
      </c>
      <c r="E507" s="955">
        <f>E509</f>
        <v>584.7</v>
      </c>
      <c r="F507" s="1182">
        <f>IF(D507&gt;0,E507/D507,0)</f>
        <v>0.43797752808988766</v>
      </c>
      <c r="G507" s="957">
        <f>D507-E507</f>
        <v>750.3</v>
      </c>
      <c r="H507" s="955">
        <f>H509</f>
        <v>711.3</v>
      </c>
      <c r="I507" s="1183">
        <f>IF(H507&gt;0,E507/H507,0)</f>
        <v>0.8220160269928302</v>
      </c>
      <c r="J507" s="37">
        <f>E507-H507</f>
        <v>-126.59999999999991</v>
      </c>
    </row>
    <row r="508" spans="1:10" ht="12" customHeight="1">
      <c r="A508" s="1722"/>
      <c r="B508" s="1710" t="s">
        <v>474</v>
      </c>
      <c r="C508" s="1711"/>
      <c r="D508" s="1712">
        <f>D507/D516*100</f>
        <v>0.14519830826025018</v>
      </c>
      <c r="E508" s="1713">
        <f>E507/E516*100</f>
        <v>0.13950532038505092</v>
      </c>
      <c r="F508" s="1714"/>
      <c r="G508" s="1712"/>
      <c r="H508" s="1713">
        <f>H507/H516*100</f>
        <v>0.18330319941780038</v>
      </c>
      <c r="I508" s="1146"/>
      <c r="J508" s="1715"/>
    </row>
    <row r="509" spans="1:10" ht="20.25" customHeight="1">
      <c r="A509" s="1723" t="s">
        <v>914</v>
      </c>
      <c r="B509" s="1724" t="s">
        <v>915</v>
      </c>
      <c r="C509" s="1725" t="s">
        <v>535</v>
      </c>
      <c r="D509" s="1726">
        <f>D510</f>
        <v>1335</v>
      </c>
      <c r="E509" s="1727">
        <f>E510</f>
        <v>584.7</v>
      </c>
      <c r="F509" s="1728">
        <f>IF(D509&gt;0,E509/D509,0)</f>
        <v>0.43797752808988766</v>
      </c>
      <c r="G509" s="1060">
        <f>D509-E509</f>
        <v>750.3</v>
      </c>
      <c r="H509" s="1727">
        <f>H510</f>
        <v>711.3</v>
      </c>
      <c r="I509" s="1729">
        <f aca="true" t="shared" si="100" ref="I509:I516">IF(H509&gt;0,E509/H509,0)</f>
        <v>0.8220160269928302</v>
      </c>
      <c r="J509" s="1730">
        <f>E509-H509</f>
        <v>-126.59999999999991</v>
      </c>
    </row>
    <row r="510" spans="1:10" ht="21" customHeight="1">
      <c r="A510" s="1731" t="s">
        <v>609</v>
      </c>
      <c r="B510" s="1732" t="s">
        <v>916</v>
      </c>
      <c r="C510" s="1368" t="s">
        <v>473</v>
      </c>
      <c r="D510" s="681">
        <f>D511+D512</f>
        <v>1335</v>
      </c>
      <c r="E510" s="1369">
        <f>E511+E512</f>
        <v>584.7</v>
      </c>
      <c r="F510" s="1370">
        <f>IF(D510&gt;0,E510/D510,0)</f>
        <v>0.43797752808988766</v>
      </c>
      <c r="G510" s="404">
        <f>D510-E510</f>
        <v>750.3</v>
      </c>
      <c r="H510" s="1369">
        <f>H511+H512</f>
        <v>711.3</v>
      </c>
      <c r="I510" s="1371">
        <f t="shared" si="100"/>
        <v>0.8220160269928302</v>
      </c>
      <c r="J510" s="683">
        <f>E510-H510</f>
        <v>-126.59999999999991</v>
      </c>
    </row>
    <row r="511" spans="1:10" ht="15" customHeight="1">
      <c r="A511" s="1731"/>
      <c r="B511" s="1548" t="s">
        <v>819</v>
      </c>
      <c r="C511" s="1186" t="s">
        <v>917</v>
      </c>
      <c r="D511" s="172">
        <v>1335</v>
      </c>
      <c r="E511" s="132">
        <v>584.7</v>
      </c>
      <c r="F511" s="1345">
        <f>IF(D511&gt;0,E511/D511,0)</f>
        <v>0.43797752808988766</v>
      </c>
      <c r="G511" s="1189">
        <f>D511-E511</f>
        <v>750.3</v>
      </c>
      <c r="H511" s="132">
        <v>711.3</v>
      </c>
      <c r="I511" s="1346">
        <f t="shared" si="100"/>
        <v>0.8220160269928302</v>
      </c>
      <c r="J511" s="133">
        <f>E511-H511</f>
        <v>-126.59999999999991</v>
      </c>
    </row>
    <row r="512" spans="1:10" ht="15" customHeight="1">
      <c r="A512" s="1731"/>
      <c r="B512" s="1733" t="s">
        <v>918</v>
      </c>
      <c r="C512" s="838" t="s">
        <v>622</v>
      </c>
      <c r="D512" s="148"/>
      <c r="E512" s="152"/>
      <c r="F512" s="1425">
        <f>IF(D512&gt;0,E512/D512,0)</f>
        <v>0</v>
      </c>
      <c r="G512" s="151">
        <f>D512-E512</f>
        <v>0</v>
      </c>
      <c r="H512" s="152"/>
      <c r="I512" s="1426">
        <f t="shared" si="100"/>
        <v>0</v>
      </c>
      <c r="J512" s="150">
        <f>E512-H512</f>
        <v>0</v>
      </c>
    </row>
    <row r="513" spans="1:10" ht="27" customHeight="1">
      <c r="A513" s="1721" t="s">
        <v>919</v>
      </c>
      <c r="B513" s="1734" t="s">
        <v>920</v>
      </c>
      <c r="C513" s="953" t="s">
        <v>473</v>
      </c>
      <c r="D513" s="954">
        <f>D515</f>
        <v>2162</v>
      </c>
      <c r="E513" s="955">
        <f>E515</f>
        <v>1031.2</v>
      </c>
      <c r="F513" s="1182">
        <f>IF(D513&gt;0,E513/D513,0)</f>
        <v>0.4769657724329325</v>
      </c>
      <c r="G513" s="957">
        <f>D513-E513</f>
        <v>1130.8</v>
      </c>
      <c r="H513" s="955">
        <f>H515</f>
        <v>785.7</v>
      </c>
      <c r="I513" s="1183">
        <f t="shared" si="100"/>
        <v>1.3124602265495735</v>
      </c>
      <c r="J513" s="37">
        <f>E513-H513</f>
        <v>245.5</v>
      </c>
    </row>
    <row r="514" spans="1:10" ht="12.75">
      <c r="A514" s="1722"/>
      <c r="B514" s="1710" t="s">
        <v>474</v>
      </c>
      <c r="C514" s="1711"/>
      <c r="D514" s="1712">
        <f>D513/D516*100</f>
        <v>0.23514512543719918</v>
      </c>
      <c r="E514" s="1713">
        <f>E513/E516*100</f>
        <v>0.24603708975725075</v>
      </c>
      <c r="F514" s="1714"/>
      <c r="G514" s="1712"/>
      <c r="H514" s="1713">
        <f>H513/H516*100</f>
        <v>0.20247620382759143</v>
      </c>
      <c r="I514" s="1146">
        <f t="shared" si="100"/>
        <v>1.2151407676862187</v>
      </c>
      <c r="J514" s="1715"/>
    </row>
    <row r="515" spans="1:10" ht="23.25" customHeight="1">
      <c r="A515" s="1735" t="s">
        <v>921</v>
      </c>
      <c r="B515" s="1736" t="s">
        <v>922</v>
      </c>
      <c r="C515" s="1042" t="s">
        <v>923</v>
      </c>
      <c r="D515" s="1071">
        <v>2162</v>
      </c>
      <c r="E515" s="914">
        <v>1031.2</v>
      </c>
      <c r="F515" s="915">
        <f>IF(D515&gt;0,E515/D515,0)</f>
        <v>0.4769657724329325</v>
      </c>
      <c r="G515" s="916">
        <f>D515-E515</f>
        <v>1130.8</v>
      </c>
      <c r="H515" s="914">
        <v>785.7</v>
      </c>
      <c r="I515" s="917">
        <f t="shared" si="100"/>
        <v>1.3124602265495735</v>
      </c>
      <c r="J515" s="918">
        <f>E515-H515</f>
        <v>245.5</v>
      </c>
    </row>
    <row r="516" spans="1:10" ht="28.5" customHeight="1">
      <c r="A516" s="1737"/>
      <c r="B516" s="1738" t="s">
        <v>924</v>
      </c>
      <c r="C516" s="953" t="s">
        <v>473</v>
      </c>
      <c r="D516" s="954">
        <f>D6+D38+D50+D104+D169+D420+D469+D503+D507+D513</f>
        <v>919432.2</v>
      </c>
      <c r="E516" s="955">
        <f>E6+E38+E50+E104+E169+E420+E469+E503+E507+E513</f>
        <v>419123.8</v>
      </c>
      <c r="F516" s="1182">
        <f>IF(D516&gt;0,E516/D516,0)</f>
        <v>0.4558506869783329</v>
      </c>
      <c r="G516" s="957">
        <f>D516-E516</f>
        <v>500308.39999999997</v>
      </c>
      <c r="H516" s="1739">
        <f>H6+H38+H50+H104+H169+H420+H469+H503+H507+H513</f>
        <v>388045.6</v>
      </c>
      <c r="I516" s="1183">
        <f t="shared" si="100"/>
        <v>1.0800890410817698</v>
      </c>
      <c r="J516" s="37">
        <f>E516-H516</f>
        <v>31078.20000000001</v>
      </c>
    </row>
    <row r="517" spans="1:10" ht="34.5">
      <c r="A517" s="1740" t="s">
        <v>925</v>
      </c>
      <c r="B517" s="1741" t="s">
        <v>926</v>
      </c>
      <c r="C517" s="1742"/>
      <c r="D517" s="1743">
        <f>'Д (I пол 2019)'!C285-'Р (I пол 2019)'!D516</f>
        <v>-2868.4000000000233</v>
      </c>
      <c r="E517" s="1744">
        <f>'Д (I пол 2019)'!D285-'Р (I пол 2019)'!E516</f>
        <v>8742.600000000035</v>
      </c>
      <c r="F517" s="1745"/>
      <c r="G517" s="1746"/>
      <c r="H517" s="1747">
        <f>'Д (I пол 2019)'!G285-'Р (I пол 2019)'!H516</f>
        <v>-16170</v>
      </c>
      <c r="I517" s="1748"/>
      <c r="J517" s="1749"/>
    </row>
    <row r="518" spans="1:10" ht="14.25" customHeight="1">
      <c r="A518" s="1750"/>
      <c r="B518" s="1751"/>
      <c r="C518" s="1752"/>
      <c r="D518" s="1753"/>
      <c r="E518" s="1753"/>
      <c r="F518" s="1754"/>
      <c r="G518" s="1755"/>
      <c r="H518" s="1755"/>
      <c r="I518" s="1755"/>
      <c r="J518" s="1755"/>
    </row>
    <row r="519" spans="1:10" ht="20.25" customHeight="1">
      <c r="A519" s="1756" t="s">
        <v>927</v>
      </c>
      <c r="B519" s="1756"/>
      <c r="C519" s="1412"/>
      <c r="D519" s="629">
        <f>D520+D523+D526+D536</f>
        <v>2868.4</v>
      </c>
      <c r="E519" s="1413">
        <f>E520+E523+E526+E536</f>
        <v>-8742.6</v>
      </c>
      <c r="F519" s="1757"/>
      <c r="G519" s="404"/>
      <c r="H519" s="630">
        <f>H520+H523+H526+H536</f>
        <v>16170</v>
      </c>
      <c r="I519" s="1758"/>
      <c r="J519" s="631"/>
    </row>
    <row r="520" spans="1:10" ht="21" customHeight="1">
      <c r="A520" s="1759" t="s">
        <v>928</v>
      </c>
      <c r="B520" s="1759"/>
      <c r="C520" s="1412"/>
      <c r="D520" s="629">
        <f>D521-D522</f>
        <v>1500</v>
      </c>
      <c r="E520" s="1413">
        <f>E521-E522</f>
        <v>1500</v>
      </c>
      <c r="F520" s="1760">
        <f aca="true" t="shared" si="101" ref="F520:F525">IF(D520&gt;0,E520/D520,0)</f>
        <v>1</v>
      </c>
      <c r="G520" s="909"/>
      <c r="H520" s="630">
        <f>H521-H522</f>
        <v>11400</v>
      </c>
      <c r="I520" s="1246"/>
      <c r="J520" s="631"/>
    </row>
    <row r="521" spans="1:10" ht="34.5" customHeight="1">
      <c r="A521" s="1761"/>
      <c r="B521" s="373" t="s">
        <v>929</v>
      </c>
      <c r="C521" s="1762"/>
      <c r="D521" s="1763">
        <v>22900</v>
      </c>
      <c r="E521" s="1764">
        <v>22900</v>
      </c>
      <c r="F521" s="1765">
        <f t="shared" si="101"/>
        <v>1</v>
      </c>
      <c r="G521" s="1766"/>
      <c r="H521" s="1764">
        <v>21400</v>
      </c>
      <c r="I521" s="1764"/>
      <c r="J521" s="1767"/>
    </row>
    <row r="522" spans="1:10" ht="25.5" customHeight="1">
      <c r="A522" s="1761"/>
      <c r="B522" s="411" t="s">
        <v>930</v>
      </c>
      <c r="C522" s="1768"/>
      <c r="D522" s="1769">
        <v>21400</v>
      </c>
      <c r="E522" s="1770">
        <v>21400</v>
      </c>
      <c r="F522" s="1771">
        <f t="shared" si="101"/>
        <v>1</v>
      </c>
      <c r="G522" s="1772"/>
      <c r="H522" s="1770">
        <v>10000</v>
      </c>
      <c r="I522" s="1770"/>
      <c r="J522" s="1773"/>
    </row>
    <row r="523" spans="1:10" ht="20.25" customHeight="1">
      <c r="A523" s="1411" t="s">
        <v>931</v>
      </c>
      <c r="B523" s="1411"/>
      <c r="C523" s="1412"/>
      <c r="D523" s="629">
        <f>D524-D525</f>
        <v>0</v>
      </c>
      <c r="E523" s="1413">
        <f>E524-E525</f>
        <v>0</v>
      </c>
      <c r="F523" s="1757">
        <f t="shared" si="101"/>
        <v>0</v>
      </c>
      <c r="G523" s="909"/>
      <c r="H523" s="1413">
        <f>H524-H525</f>
        <v>0</v>
      </c>
      <c r="I523" s="1246"/>
      <c r="J523" s="631"/>
    </row>
    <row r="524" spans="1:10" ht="24" customHeight="1">
      <c r="A524" s="1761"/>
      <c r="B524" s="259" t="s">
        <v>932</v>
      </c>
      <c r="C524" s="1762"/>
      <c r="D524" s="1763">
        <v>10000</v>
      </c>
      <c r="E524" s="1764"/>
      <c r="F524" s="1765">
        <f t="shared" si="101"/>
        <v>0</v>
      </c>
      <c r="G524" s="1766"/>
      <c r="H524" s="1764">
        <v>0</v>
      </c>
      <c r="I524" s="1764"/>
      <c r="J524" s="1767"/>
    </row>
    <row r="525" spans="1:10" ht="24" customHeight="1">
      <c r="A525" s="1761"/>
      <c r="B525" s="1774" t="s">
        <v>933</v>
      </c>
      <c r="C525" s="1768"/>
      <c r="D525" s="1769">
        <v>10000</v>
      </c>
      <c r="E525" s="1770"/>
      <c r="F525" s="1771">
        <f t="shared" si="101"/>
        <v>0</v>
      </c>
      <c r="G525" s="1772"/>
      <c r="H525" s="1770">
        <v>0</v>
      </c>
      <c r="I525" s="1770"/>
      <c r="J525" s="1773"/>
    </row>
    <row r="526" spans="1:10" ht="21.75" customHeight="1">
      <c r="A526" s="1411" t="s">
        <v>934</v>
      </c>
      <c r="B526" s="1411"/>
      <c r="C526" s="1412"/>
      <c r="D526" s="629">
        <f>D527</f>
        <v>1368.4</v>
      </c>
      <c r="E526" s="1413">
        <f>E527</f>
        <v>-10242.6</v>
      </c>
      <c r="F526" s="1757"/>
      <c r="G526" s="909"/>
      <c r="H526" s="1413">
        <f>H527</f>
        <v>4770</v>
      </c>
      <c r="I526" s="1246"/>
      <c r="J526" s="631"/>
    </row>
    <row r="527" spans="1:10" ht="17.25" customHeight="1">
      <c r="A527" s="1775" t="s">
        <v>935</v>
      </c>
      <c r="B527" s="1775"/>
      <c r="C527" s="1317"/>
      <c r="D527" s="281">
        <f>D528</f>
        <v>1368.4</v>
      </c>
      <c r="E527" s="282">
        <f>E528</f>
        <v>-10242.6</v>
      </c>
      <c r="F527" s="1776"/>
      <c r="G527" s="909"/>
      <c r="H527" s="282">
        <f>H528</f>
        <v>4770</v>
      </c>
      <c r="I527" s="907"/>
      <c r="J527" s="98"/>
    </row>
    <row r="528" spans="1:10" ht="22.5" customHeight="1">
      <c r="A528" s="1775" t="s">
        <v>936</v>
      </c>
      <c r="B528" s="1775"/>
      <c r="C528" s="1412"/>
      <c r="D528" s="629">
        <f>D529-D533</f>
        <v>1368.4</v>
      </c>
      <c r="E528" s="1758">
        <f>E529-E533</f>
        <v>-10242.6</v>
      </c>
      <c r="F528" s="1777"/>
      <c r="G528" s="1215"/>
      <c r="H528" s="1758">
        <f>H529-H533</f>
        <v>4770</v>
      </c>
      <c r="I528" s="1778"/>
      <c r="J528" s="1779"/>
    </row>
    <row r="529" spans="1:10" ht="15" customHeight="1">
      <c r="A529" s="1780"/>
      <c r="B529" s="1781" t="s">
        <v>937</v>
      </c>
      <c r="C529" s="1489"/>
      <c r="D529" s="294">
        <f>D530+D531+D532</f>
        <v>1368.4</v>
      </c>
      <c r="E529" s="1066">
        <f>E530+E531+E532</f>
        <v>1368.4</v>
      </c>
      <c r="F529" s="1782"/>
      <c r="G529" s="909"/>
      <c r="H529" s="1066">
        <f>H530+H531+H532</f>
        <v>9254.4</v>
      </c>
      <c r="I529" s="1066"/>
      <c r="J529" s="1783"/>
    </row>
    <row r="530" spans="1:10" ht="15" customHeight="1">
      <c r="A530" s="1780"/>
      <c r="B530" s="1784" t="s">
        <v>938</v>
      </c>
      <c r="C530" s="1768"/>
      <c r="D530" s="1769"/>
      <c r="E530" s="1770"/>
      <c r="F530" s="1771"/>
      <c r="G530" s="1772"/>
      <c r="H530" s="1770">
        <v>7148.3</v>
      </c>
      <c r="I530" s="1770"/>
      <c r="J530" s="1785"/>
    </row>
    <row r="531" spans="1:10" ht="15" customHeight="1">
      <c r="A531" s="1780"/>
      <c r="B531" s="1786" t="s">
        <v>939</v>
      </c>
      <c r="C531" s="1768"/>
      <c r="D531" s="1769"/>
      <c r="E531" s="1770"/>
      <c r="F531" s="1771"/>
      <c r="G531" s="1772"/>
      <c r="H531" s="1770">
        <v>3.2</v>
      </c>
      <c r="I531" s="1770"/>
      <c r="J531" s="1785"/>
    </row>
    <row r="532" spans="1:10" ht="15" customHeight="1">
      <c r="A532" s="1780"/>
      <c r="B532" s="1787" t="s">
        <v>940</v>
      </c>
      <c r="C532" s="1768"/>
      <c r="D532" s="1769">
        <v>1368.4</v>
      </c>
      <c r="E532" s="1770">
        <v>1368.4</v>
      </c>
      <c r="F532" s="1771"/>
      <c r="G532" s="1772"/>
      <c r="H532" s="1770">
        <v>2102.9</v>
      </c>
      <c r="I532" s="1770"/>
      <c r="J532" s="1785"/>
    </row>
    <row r="533" spans="1:10" ht="15" customHeight="1">
      <c r="A533" s="1780"/>
      <c r="B533" s="1788" t="s">
        <v>941</v>
      </c>
      <c r="C533" s="1489"/>
      <c r="D533" s="294">
        <f>D534+D535</f>
        <v>0</v>
      </c>
      <c r="E533" s="1066">
        <f>E534+E535</f>
        <v>11611</v>
      </c>
      <c r="F533" s="1782"/>
      <c r="G533" s="1065"/>
      <c r="H533" s="1066">
        <f>H534+H535</f>
        <v>4484.4</v>
      </c>
      <c r="I533" s="1066"/>
      <c r="J533" s="1783"/>
    </row>
    <row r="534" spans="1:10" ht="15" customHeight="1">
      <c r="A534" s="1780"/>
      <c r="B534" s="1784" t="s">
        <v>942</v>
      </c>
      <c r="C534" s="1789"/>
      <c r="D534" s="1769"/>
      <c r="E534" s="1770">
        <v>676.4</v>
      </c>
      <c r="F534" s="1771"/>
      <c r="G534" s="1772"/>
      <c r="H534" s="1770">
        <v>4048.2</v>
      </c>
      <c r="I534" s="1770"/>
      <c r="J534" s="1785"/>
    </row>
    <row r="535" spans="1:10" ht="15" customHeight="1">
      <c r="A535" s="1780"/>
      <c r="B535" s="1790" t="s">
        <v>940</v>
      </c>
      <c r="C535" s="1791"/>
      <c r="D535" s="1792"/>
      <c r="E535" s="1793">
        <v>10934.6</v>
      </c>
      <c r="F535" s="1794"/>
      <c r="G535" s="1795"/>
      <c r="H535" s="1793">
        <v>436.2</v>
      </c>
      <c r="I535" s="1793"/>
      <c r="J535" s="1796"/>
    </row>
    <row r="536" spans="1:10" ht="21.75" customHeight="1">
      <c r="A536" s="1797" t="s">
        <v>943</v>
      </c>
      <c r="B536" s="1797"/>
      <c r="C536" s="1798"/>
      <c r="D536" s="620">
        <f>D537</f>
        <v>0</v>
      </c>
      <c r="E536" s="621">
        <f>E537</f>
        <v>0</v>
      </c>
      <c r="F536" s="1799"/>
      <c r="G536" s="931"/>
      <c r="H536" s="1800">
        <f>H537</f>
        <v>0</v>
      </c>
      <c r="I536" s="1801"/>
      <c r="J536" s="624"/>
    </row>
    <row r="537" spans="1:10" ht="25.5" customHeight="1">
      <c r="A537" s="1802"/>
      <c r="B537" s="257" t="s">
        <v>944</v>
      </c>
      <c r="C537" s="1317"/>
      <c r="D537" s="281">
        <v>0</v>
      </c>
      <c r="E537" s="907">
        <v>0</v>
      </c>
      <c r="F537" s="1803"/>
      <c r="G537" s="909"/>
      <c r="H537" s="1804">
        <v>0</v>
      </c>
      <c r="I537" s="907"/>
      <c r="J537" s="1805"/>
    </row>
    <row r="538" spans="1:10" ht="21.75" customHeight="1">
      <c r="A538" s="1660"/>
      <c r="B538" s="1806" t="s">
        <v>33</v>
      </c>
      <c r="C538" s="1356"/>
      <c r="D538" s="1357"/>
      <c r="E538" s="949"/>
      <c r="F538" s="1807"/>
      <c r="G538" s="1808"/>
      <c r="H538" s="1808"/>
      <c r="I538" s="1808"/>
      <c r="J538" s="1808"/>
    </row>
    <row r="539" spans="1:10" ht="24.75" customHeight="1">
      <c r="A539" s="1809" t="s">
        <v>945</v>
      </c>
      <c r="B539" s="1810" t="s">
        <v>946</v>
      </c>
      <c r="C539" s="1811"/>
      <c r="D539" s="1812">
        <f>D516-D541</f>
        <v>339001.8999999999</v>
      </c>
      <c r="E539" s="1813">
        <f>E516-E541</f>
        <v>181821.9</v>
      </c>
      <c r="F539" s="1814">
        <f>IF(D539&gt;0,E539/D539,0)</f>
        <v>0.5363447815484221</v>
      </c>
      <c r="G539" s="1815">
        <f>D539-E539</f>
        <v>157179.9999999999</v>
      </c>
      <c r="H539" s="1816">
        <f>H516-H541</f>
        <v>185798.8</v>
      </c>
      <c r="I539" s="1813"/>
      <c r="J539" s="1817">
        <f>E539-H539</f>
        <v>-3976.899999999994</v>
      </c>
    </row>
    <row r="540" spans="1:10" ht="15.75" customHeight="1">
      <c r="A540" s="1809"/>
      <c r="B540" s="1818" t="s">
        <v>947</v>
      </c>
      <c r="C540" s="1819"/>
      <c r="D540" s="1820">
        <f>D539/D516*100</f>
        <v>36.870788297386135</v>
      </c>
      <c r="E540" s="1821">
        <f>E539/E516*100</f>
        <v>43.38143049857822</v>
      </c>
      <c r="F540" s="1822"/>
      <c r="G540" s="1823"/>
      <c r="H540" s="1824">
        <f>H539/H516*100</f>
        <v>47.88066144803601</v>
      </c>
      <c r="I540" s="1825"/>
      <c r="J540" s="1826"/>
    </row>
    <row r="541" spans="1:10" ht="20.25" customHeight="1">
      <c r="A541" s="1809"/>
      <c r="B541" s="1827" t="s">
        <v>948</v>
      </c>
      <c r="C541" s="1186"/>
      <c r="D541" s="172">
        <f>D9+D41+D53+D107+D172+D423+D472</f>
        <v>580430.3</v>
      </c>
      <c r="E541" s="914">
        <f>E9+E41+E53+E107+E172+E423+E472</f>
        <v>237301.9</v>
      </c>
      <c r="F541" s="874">
        <f>IF(D541&gt;0,E541/D541,0)</f>
        <v>0.4088378914746525</v>
      </c>
      <c r="G541" s="916">
        <f>D541-E541</f>
        <v>343128.4</v>
      </c>
      <c r="H541" s="1828">
        <f>H9+H41+H53+H107+H172+H423+H472</f>
        <v>202246.8</v>
      </c>
      <c r="I541" s="914"/>
      <c r="J541" s="918">
        <f>E541-H541</f>
        <v>35055.100000000006</v>
      </c>
    </row>
    <row r="542" spans="1:10" ht="16.5" customHeight="1">
      <c r="A542" s="1809"/>
      <c r="B542" s="1818" t="s">
        <v>947</v>
      </c>
      <c r="C542" s="1829"/>
      <c r="D542" s="1830">
        <f>D541/D516*100</f>
        <v>63.129211702613865</v>
      </c>
      <c r="E542" s="1831">
        <f>E541/E516*100</f>
        <v>56.61856950142178</v>
      </c>
      <c r="F542" s="1832"/>
      <c r="G542" s="1833"/>
      <c r="H542" s="1834">
        <f>H541/H516*100</f>
        <v>52.119338551964</v>
      </c>
      <c r="I542" s="1835"/>
      <c r="J542" s="1836"/>
    </row>
  </sheetData>
  <sheetProtection selectLockedCells="1" selectUnlockedCells="1"/>
  <mergeCells count="151">
    <mergeCell ref="A2:A5"/>
    <mergeCell ref="B2:B5"/>
    <mergeCell ref="C2:C5"/>
    <mergeCell ref="D2:D5"/>
    <mergeCell ref="E2:F2"/>
    <mergeCell ref="G2:G5"/>
    <mergeCell ref="H2:J2"/>
    <mergeCell ref="J3:J5"/>
    <mergeCell ref="A8:B8"/>
    <mergeCell ref="A9:B9"/>
    <mergeCell ref="A12:A14"/>
    <mergeCell ref="A18:A19"/>
    <mergeCell ref="A21:A22"/>
    <mergeCell ref="A25:A35"/>
    <mergeCell ref="A40:B40"/>
    <mergeCell ref="A41:B41"/>
    <mergeCell ref="A45:A47"/>
    <mergeCell ref="A52:B52"/>
    <mergeCell ref="A53:B53"/>
    <mergeCell ref="A55:B55"/>
    <mergeCell ref="A56:A57"/>
    <mergeCell ref="A58:A96"/>
    <mergeCell ref="I81:I82"/>
    <mergeCell ref="J81:J82"/>
    <mergeCell ref="A106:B106"/>
    <mergeCell ref="A107:B107"/>
    <mergeCell ref="A109:B109"/>
    <mergeCell ref="A110:B110"/>
    <mergeCell ref="A111:A115"/>
    <mergeCell ref="A117:B117"/>
    <mergeCell ref="A118:B118"/>
    <mergeCell ref="C120:C125"/>
    <mergeCell ref="C127:C128"/>
    <mergeCell ref="A130:B130"/>
    <mergeCell ref="A131:B131"/>
    <mergeCell ref="A132:A149"/>
    <mergeCell ref="A161:B161"/>
    <mergeCell ref="A162:B162"/>
    <mergeCell ref="A163:A166"/>
    <mergeCell ref="A171:B171"/>
    <mergeCell ref="A172:B172"/>
    <mergeCell ref="A174:A175"/>
    <mergeCell ref="A177:A178"/>
    <mergeCell ref="A180:A181"/>
    <mergeCell ref="A183:A184"/>
    <mergeCell ref="A186:A187"/>
    <mergeCell ref="A189:B189"/>
    <mergeCell ref="A190:B190"/>
    <mergeCell ref="C190:C191"/>
    <mergeCell ref="A191:B191"/>
    <mergeCell ref="A192:B192"/>
    <mergeCell ref="A193:B193"/>
    <mergeCell ref="A194:B194"/>
    <mergeCell ref="A195:A230"/>
    <mergeCell ref="A233:B233"/>
    <mergeCell ref="A234:B234"/>
    <mergeCell ref="C234:C235"/>
    <mergeCell ref="A235:B235"/>
    <mergeCell ref="A236:A276"/>
    <mergeCell ref="C237:C248"/>
    <mergeCell ref="C250:C261"/>
    <mergeCell ref="C263:C270"/>
    <mergeCell ref="A278:B278"/>
    <mergeCell ref="A279:B279"/>
    <mergeCell ref="C279:C280"/>
    <mergeCell ref="A280:B280"/>
    <mergeCell ref="A281:B281"/>
    <mergeCell ref="A282:B282"/>
    <mergeCell ref="C282:C283"/>
    <mergeCell ref="A283:B283"/>
    <mergeCell ref="A284:A319"/>
    <mergeCell ref="C312:C319"/>
    <mergeCell ref="A322:B322"/>
    <mergeCell ref="A323:B323"/>
    <mergeCell ref="C323:C324"/>
    <mergeCell ref="A324:B324"/>
    <mergeCell ref="A325:A358"/>
    <mergeCell ref="C329:C336"/>
    <mergeCell ref="C342:C349"/>
    <mergeCell ref="C351:C358"/>
    <mergeCell ref="A361:B361"/>
    <mergeCell ref="A362:B362"/>
    <mergeCell ref="C362:C363"/>
    <mergeCell ref="A363:B363"/>
    <mergeCell ref="A364:B364"/>
    <mergeCell ref="A365:A368"/>
    <mergeCell ref="C365:C366"/>
    <mergeCell ref="C367:C368"/>
    <mergeCell ref="A369:B369"/>
    <mergeCell ref="A370:B370"/>
    <mergeCell ref="C370:C371"/>
    <mergeCell ref="A371:B371"/>
    <mergeCell ref="A372:A387"/>
    <mergeCell ref="C373:C376"/>
    <mergeCell ref="C378:C381"/>
    <mergeCell ref="A391:B391"/>
    <mergeCell ref="C391:C392"/>
    <mergeCell ref="A392:B392"/>
    <mergeCell ref="A393:B393"/>
    <mergeCell ref="A394:A396"/>
    <mergeCell ref="C394:C396"/>
    <mergeCell ref="A397:B397"/>
    <mergeCell ref="A398:A402"/>
    <mergeCell ref="C401:C402"/>
    <mergeCell ref="A403:B403"/>
    <mergeCell ref="A407:B407"/>
    <mergeCell ref="C407:C408"/>
    <mergeCell ref="A408:B408"/>
    <mergeCell ref="A409:A417"/>
    <mergeCell ref="A422:B422"/>
    <mergeCell ref="C422:C423"/>
    <mergeCell ref="A423:B423"/>
    <mergeCell ref="A425:B425"/>
    <mergeCell ref="C425:C426"/>
    <mergeCell ref="A426:B426"/>
    <mergeCell ref="A427:B427"/>
    <mergeCell ref="A428:B428"/>
    <mergeCell ref="C428:C429"/>
    <mergeCell ref="A429:B429"/>
    <mergeCell ref="A430:A439"/>
    <mergeCell ref="C431:C432"/>
    <mergeCell ref="A440:B440"/>
    <mergeCell ref="A441:B441"/>
    <mergeCell ref="C441:C442"/>
    <mergeCell ref="A442:B442"/>
    <mergeCell ref="A443:A466"/>
    <mergeCell ref="C444:C447"/>
    <mergeCell ref="C449:C451"/>
    <mergeCell ref="C464:C466"/>
    <mergeCell ref="A471:B471"/>
    <mergeCell ref="C471:C472"/>
    <mergeCell ref="A472:B472"/>
    <mergeCell ref="A474:A475"/>
    <mergeCell ref="A477:A485"/>
    <mergeCell ref="A487:A498"/>
    <mergeCell ref="C493:C495"/>
    <mergeCell ref="D493:D495"/>
    <mergeCell ref="F493:F495"/>
    <mergeCell ref="G493:G495"/>
    <mergeCell ref="A510:A512"/>
    <mergeCell ref="A519:B519"/>
    <mergeCell ref="A520:B520"/>
    <mergeCell ref="A521:A522"/>
    <mergeCell ref="A523:B523"/>
    <mergeCell ref="A524:A525"/>
    <mergeCell ref="A526:B526"/>
    <mergeCell ref="A527:B527"/>
    <mergeCell ref="A528:B528"/>
    <mergeCell ref="A529:A535"/>
    <mergeCell ref="A536:B536"/>
    <mergeCell ref="A539:A542"/>
  </mergeCells>
  <printOptions/>
  <pageMargins left="0.9840277777777777" right="0" top="0.19652777777777777" bottom="0.275" header="0.5118055555555555" footer="0.19652777777777777"/>
  <pageSetup firstPageNumber="11" useFirstPageNumber="1" horizontalDpi="300" verticalDpi="300" orientation="portrait" paperSize="9" scale="87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2019-07-22T07:47:56Z</cp:lastPrinted>
  <dcterms:created xsi:type="dcterms:W3CDTF">2009-03-03T08:14:31Z</dcterms:created>
  <dcterms:modified xsi:type="dcterms:W3CDTF">2019-08-26T11:02:53Z</dcterms:modified>
  <cp:category/>
  <cp:version/>
  <cp:contentType/>
  <cp:contentStatus/>
  <cp:revision>1</cp:revision>
</cp:coreProperties>
</file>