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365" activeTab="1"/>
  </bookViews>
  <sheets>
    <sheet name="Д (I пол 2012)" sheetId="1" r:id="rId1"/>
    <sheet name="Д (9 мес 2012)" sheetId="2" r:id="rId2"/>
  </sheets>
  <definedNames>
    <definedName name="_xlnm.Print_Titles" localSheetId="1">'Д (9 мес 2012)'!$8:$11</definedName>
    <definedName name="_xlnm.Print_Titles" localSheetId="0">'Д (I пол 2012)'!$8:$11</definedName>
  </definedNames>
  <calcPr fullCalcOnLoad="1"/>
</workbook>
</file>

<file path=xl/sharedStrings.xml><?xml version="1.0" encoding="utf-8"?>
<sst xmlns="http://schemas.openxmlformats.org/spreadsheetml/2006/main" count="816" uniqueCount="387">
  <si>
    <t xml:space="preserve">  -доходы от реализации имущества, находящегося в  опера-тивном  управлении учреждений, находящихся в ведении органов управления гор. окр. (за исключением имущ. мун. автон. учрежд.), в части реализации  основных  средств  по указанному имуществу</t>
  </si>
  <si>
    <t>Денежные взыскания (штрафы) за нарушение законодательства Российской Федерации о размещении заказов на поставки товаров, выполнетие работ, оказание услуг</t>
  </si>
  <si>
    <t xml:space="preserve"> -денежные взыскания (штрафы) за нарушение законодательства Российской Федерации о размещении заказов на поставки товаров, выполнетие работ, оказание услуг для нужд городских округов</t>
  </si>
  <si>
    <t xml:space="preserve">Обеспечение образовательного процесса </t>
  </si>
  <si>
    <t xml:space="preserve"> На выплату единовременного пособия и компенсации предметов вещевого обеспечения выпускникам муниципальных учреждений, из числа детей-сирот и детей оставшихся без попечения родителей</t>
  </si>
  <si>
    <r>
      <t>На единовременное пособие на усыновлённого (удочерённого) ребёнка   (</t>
    </r>
    <r>
      <rPr>
        <sz val="7"/>
        <rFont val="Times New Roman"/>
        <family val="1"/>
      </rPr>
      <t>Закон Орловской обл  от 12.11.2008г № 832-ОЗ</t>
    </r>
    <r>
      <rPr>
        <sz val="8"/>
        <rFont val="Times New Roman"/>
        <family val="1"/>
      </rPr>
      <t>)</t>
    </r>
  </si>
  <si>
    <t>в т.числе:  - на оплату труда с начислениями</t>
  </si>
  <si>
    <t>отклонение от плана                                    I полугодия                  2012 года</t>
  </si>
  <si>
    <t xml:space="preserve"> за 9 месяцев 2012 года</t>
  </si>
  <si>
    <t xml:space="preserve">План                    9 месяцев       2012 года                    </t>
  </si>
  <si>
    <t>9 мес</t>
  </si>
  <si>
    <r>
      <t xml:space="preserve">892 </t>
    </r>
    <r>
      <rPr>
        <b/>
        <sz val="6"/>
        <rFont val="Times New Roman"/>
        <family val="1"/>
      </rPr>
      <t>1 13 03040</t>
    </r>
    <r>
      <rPr>
        <sz val="6"/>
        <rFont val="Times New Roman"/>
        <family val="1"/>
      </rPr>
      <t xml:space="preserve"> 04 0000 130 исключён с 01.01.2012 г</t>
    </r>
  </si>
  <si>
    <r>
      <t xml:space="preserve">000 </t>
    </r>
    <r>
      <rPr>
        <b/>
        <sz val="6"/>
        <rFont val="Times New Roman"/>
        <family val="1"/>
      </rPr>
      <t>1 13 02000</t>
    </r>
    <r>
      <rPr>
        <sz val="6"/>
        <rFont val="Times New Roman"/>
        <family val="1"/>
      </rPr>
      <t xml:space="preserve"> 00 0000 130 </t>
    </r>
  </si>
  <si>
    <t>Доходы от компенсации затрат государства</t>
  </si>
  <si>
    <r>
      <t xml:space="preserve">892 </t>
    </r>
    <r>
      <rPr>
        <b/>
        <sz val="6"/>
        <rFont val="Times New Roman"/>
        <family val="1"/>
      </rPr>
      <t>1 13 02990</t>
    </r>
    <r>
      <rPr>
        <sz val="6"/>
        <rFont val="Times New Roman"/>
        <family val="1"/>
      </rPr>
      <t xml:space="preserve"> 04 0000 130     (с 01.01.2012 г)</t>
    </r>
  </si>
  <si>
    <r>
      <t xml:space="preserve">892 </t>
    </r>
    <r>
      <rPr>
        <b/>
        <sz val="6"/>
        <rFont val="Times New Roman"/>
        <family val="1"/>
      </rPr>
      <t>1 13 02994</t>
    </r>
    <r>
      <rPr>
        <sz val="6"/>
        <rFont val="Times New Roman"/>
        <family val="1"/>
      </rPr>
      <t xml:space="preserve"> 04 0000 130     (с 01.01.2012 г)</t>
    </r>
  </si>
  <si>
    <t>Прочие доходы от компенсации затрат государства</t>
  </si>
  <si>
    <t xml:space="preserve"> - прочие доходы от  компенсации затрат бюджетов городских округов</t>
  </si>
  <si>
    <r>
      <t xml:space="preserve">000 </t>
    </r>
    <r>
      <rPr>
        <b/>
        <sz val="6"/>
        <rFont val="Times New Roman"/>
        <family val="1"/>
      </rPr>
      <t>1 14 02040</t>
    </r>
    <r>
      <rPr>
        <sz val="6"/>
        <rFont val="Times New Roman"/>
        <family val="1"/>
      </rPr>
      <t xml:space="preserve"> 04 0000 000  (с 01.01.2012г)</t>
    </r>
  </si>
  <si>
    <r>
      <t xml:space="preserve">000 </t>
    </r>
    <r>
      <rPr>
        <b/>
        <sz val="6"/>
        <rFont val="Times New Roman"/>
        <family val="1"/>
      </rPr>
      <t>1 14 02043</t>
    </r>
    <r>
      <rPr>
        <sz val="6"/>
        <rFont val="Times New Roman"/>
        <family val="1"/>
      </rPr>
      <t xml:space="preserve"> 04 0000 000 (с 01.01.2012 г)</t>
    </r>
  </si>
  <si>
    <r>
      <t xml:space="preserve">000 </t>
    </r>
    <r>
      <rPr>
        <b/>
        <sz val="6"/>
        <rFont val="Times New Roman"/>
        <family val="1"/>
      </rPr>
      <t>1 14 02030</t>
    </r>
    <r>
      <rPr>
        <sz val="6"/>
        <rFont val="Times New Roman"/>
        <family val="1"/>
      </rPr>
      <t xml:space="preserve"> 04 0000 410   исключён с 01.01.2012 г</t>
    </r>
  </si>
  <si>
    <r>
      <t xml:space="preserve">892 </t>
    </r>
    <r>
      <rPr>
        <b/>
        <sz val="6"/>
        <rFont val="Times New Roman"/>
        <family val="1"/>
      </rPr>
      <t>1 14 02032</t>
    </r>
    <r>
      <rPr>
        <sz val="6"/>
        <rFont val="Times New Roman"/>
        <family val="1"/>
      </rPr>
      <t xml:space="preserve"> 04 0000 410 исключён с 01.01.2012 г</t>
    </r>
  </si>
  <si>
    <r>
      <t xml:space="preserve">892 </t>
    </r>
    <r>
      <rPr>
        <b/>
        <sz val="6"/>
        <rFont val="Times New Roman"/>
        <family val="1"/>
      </rPr>
      <t>1 14 02033</t>
    </r>
    <r>
      <rPr>
        <sz val="6"/>
        <rFont val="Times New Roman"/>
        <family val="1"/>
      </rPr>
      <t xml:space="preserve"> 04 0000 410  исключён с 01.01.202 г</t>
    </r>
  </si>
  <si>
    <t>Доходы от реализации имущества, наход-ся в соб-ти городских округов (за исключением имущества мун.автономных учрежд., а также имущества мун. унитарных предприятий, в том числе казенных), в части реализации осн.ср-в по указанному им-ву</t>
  </si>
  <si>
    <t>Справочно:</t>
  </si>
  <si>
    <r>
      <t xml:space="preserve">об исполнении бюджета </t>
    </r>
    <r>
      <rPr>
        <b/>
        <i/>
        <u val="single"/>
        <sz val="10"/>
        <rFont val="Times New Roman"/>
        <family val="1"/>
      </rPr>
      <t>города Мценска</t>
    </r>
    <r>
      <rPr>
        <b/>
        <u val="single"/>
        <sz val="10"/>
        <rFont val="Times New Roman"/>
        <family val="1"/>
      </rPr>
      <t xml:space="preserve"> </t>
    </r>
  </si>
  <si>
    <r>
      <t xml:space="preserve"> - </t>
    </r>
    <r>
      <rPr>
        <sz val="6"/>
        <rFont val="Times New Roman"/>
        <family val="1"/>
      </rPr>
      <t xml:space="preserve">земельный налог, взимаемый по ставкам, установленным в соответствии с подп.1 п.1 с.394 НК РФ и применяемым к объектам налогообложения, расположенным в границах городских округов </t>
    </r>
  </si>
  <si>
    <r>
      <t xml:space="preserve"> -</t>
    </r>
    <r>
      <rPr>
        <sz val="6"/>
        <rFont val="Times New Roman"/>
        <family val="1"/>
      </rPr>
      <t xml:space="preserve"> земельный налог, взимаемый по  ставкам, установленным в соответствии с подп.2 п.1 с.394 НК РФ и применяемым к объектам налогообложения, расположенным в границах городских округов</t>
    </r>
  </si>
  <si>
    <r>
      <t xml:space="preserve"> - </t>
    </r>
    <r>
      <rPr>
        <sz val="6"/>
        <rFont val="Times New Roman"/>
        <family val="1"/>
      </rPr>
      <t>налог на прибыль организаций,зачислявшийся до 1.01.2005 года в местные бюджеты, мобилизуемый на территориях городских округов</t>
    </r>
  </si>
  <si>
    <r>
      <t xml:space="preserve"> - з</t>
    </r>
    <r>
      <rPr>
        <sz val="6"/>
        <rFont val="Times New Roman"/>
        <family val="1"/>
      </rPr>
      <t>емельный налог (по обязат., возникшим до 01.01.2006 г.), мобилиз.на территориях гор.округов</t>
    </r>
  </si>
  <si>
    <r>
      <t xml:space="preserve">Итого </t>
    </r>
    <r>
      <rPr>
        <b/>
        <i/>
        <sz val="9"/>
        <rFont val="Times New Roman"/>
        <family val="1"/>
      </rPr>
      <t>налоговых</t>
    </r>
    <r>
      <rPr>
        <b/>
        <sz val="8"/>
        <rFont val="Times New Roman"/>
        <family val="1"/>
      </rPr>
      <t xml:space="preserve"> доходов</t>
    </r>
  </si>
  <si>
    <r>
      <t xml:space="preserve"> - </t>
    </r>
    <r>
      <rPr>
        <sz val="6"/>
        <rFont val="Times New Roman"/>
        <family val="1"/>
      </rPr>
      <t>доходы от продажи квартир, нах-ся в собст. гор. округов</t>
    </r>
  </si>
  <si>
    <r>
      <t xml:space="preserve">Итого </t>
    </r>
    <r>
      <rPr>
        <b/>
        <i/>
        <sz val="9"/>
        <rFont val="Times New Roman"/>
        <family val="1"/>
      </rPr>
      <t>неналоговых</t>
    </r>
    <r>
      <rPr>
        <b/>
        <sz val="8"/>
        <rFont val="Times New Roman"/>
        <family val="1"/>
      </rPr>
      <t xml:space="preserve"> доходов</t>
    </r>
  </si>
  <si>
    <t xml:space="preserve"> -налог на дох. физ лиц с доходов, облагаемых по налоговой ставке, установленной пунктом 1 статьи 224 Налогового Кодекса РФ, за исключением доходов, полученных физ. лицами,зарегистрированными в качестве индивидуальных предпринимателей, частных нотариусов и др. лиц, заним. част. практикой</t>
  </si>
  <si>
    <t>Бюджетные поступления от других бюджетов бюджетной системы РФ, кроме бюджетов государственных внебюджетных фондов</t>
  </si>
  <si>
    <t>Дотация на выравнивание бюджетной обеспеченности</t>
  </si>
  <si>
    <t>Дотация на поддержку мер по обеспечению сбалансированности бюджетов</t>
  </si>
  <si>
    <t xml:space="preserve"> Субсидии  (всего)</t>
  </si>
  <si>
    <t xml:space="preserve"> Прочие субсидии </t>
  </si>
  <si>
    <t xml:space="preserve"> Субвенции  (всего)</t>
  </si>
  <si>
    <t xml:space="preserve"> - Административная комиссия</t>
  </si>
  <si>
    <t xml:space="preserve"> - Комиссия по делам несовершеннолетних</t>
  </si>
  <si>
    <t xml:space="preserve"> - Полномочия в сфере трудовых отношений</t>
  </si>
  <si>
    <t xml:space="preserve"> - Отдел опеки и попечительства</t>
  </si>
  <si>
    <t xml:space="preserve"> - Обеспечение бесплатного проезда детям из числа детей-сирот</t>
  </si>
  <si>
    <t xml:space="preserve"> -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закреплённого жилого помещения  </t>
  </si>
  <si>
    <t xml:space="preserve"> -На содержание ребёнка в семье опекуна и приёмной семье, а также вознаграждение, причитающееся приёмному родителю        </t>
  </si>
  <si>
    <r>
      <t xml:space="preserve"> -На выплату компенсации части родительской платы за содержание ребёнка в муниципальных дошкольных учреждениях </t>
    </r>
  </si>
  <si>
    <t xml:space="preserve"> - На обеспечение жильём отдельных категорий граждан, установл Фед зак от 12.01.1995г №5-ФЗ "О ветеранах", в соот с Указом Президента РФ от 07.05.2009г №714 </t>
  </si>
  <si>
    <t xml:space="preserve">                  - на учебные расходы</t>
  </si>
  <si>
    <t xml:space="preserve">Прочие безвозмездные поступления  (всего) </t>
  </si>
  <si>
    <t>Иные межбюджетные трансферты (всего)</t>
  </si>
  <si>
    <t xml:space="preserve"> - На комплектование книжных фондов библиотек  </t>
  </si>
  <si>
    <r>
      <t xml:space="preserve"> -Прочие межбюджетные трансферты, передаваемые бюджетам городских округов </t>
    </r>
  </si>
  <si>
    <t xml:space="preserve">Прочие безвозмездные поступления от бюджетов субъектов (всего) </t>
  </si>
  <si>
    <r>
      <t xml:space="preserve"> - На обеспечение жильём отдельных категорий граждан, у</t>
    </r>
    <r>
      <rPr>
        <sz val="7"/>
        <rFont val="Times New Roman"/>
        <family val="1"/>
      </rPr>
      <t>становленных Фед зак от 12.01.1995г №5-ФЗ "О ветеранах" и от 24.11.1995г №181-ФЗ "О социальной защите инвалидов в Российской Федерации"</t>
    </r>
    <r>
      <rPr>
        <sz val="8"/>
        <rFont val="Times New Roman"/>
        <family val="1"/>
      </rPr>
      <t xml:space="preserve"> </t>
    </r>
  </si>
  <si>
    <r>
      <t>Прочие субвенции</t>
    </r>
    <r>
      <rPr>
        <i/>
        <sz val="8"/>
        <rFont val="Times New Roman"/>
        <family val="1"/>
      </rPr>
      <t xml:space="preserve">   </t>
    </r>
  </si>
  <si>
    <r>
      <t xml:space="preserve">000 2 02 </t>
    </r>
    <r>
      <rPr>
        <b/>
        <sz val="6"/>
        <rFont val="Times New Roman"/>
        <family val="1"/>
      </rPr>
      <t>01001</t>
    </r>
    <r>
      <rPr>
        <sz val="6"/>
        <rFont val="Times New Roman"/>
        <family val="1"/>
      </rPr>
      <t xml:space="preserve"> 04 0000 151</t>
    </r>
  </si>
  <si>
    <r>
      <t xml:space="preserve">000 2 02 </t>
    </r>
    <r>
      <rPr>
        <b/>
        <sz val="6"/>
        <rFont val="Times New Roman"/>
        <family val="1"/>
      </rPr>
      <t>01003</t>
    </r>
    <r>
      <rPr>
        <sz val="6"/>
        <rFont val="Times New Roman"/>
        <family val="1"/>
      </rPr>
      <t xml:space="preserve"> 04 0000 151</t>
    </r>
  </si>
  <si>
    <r>
      <t xml:space="preserve">000 2 02 </t>
    </r>
    <r>
      <rPr>
        <b/>
        <sz val="6"/>
        <rFont val="Times New Roman"/>
        <family val="1"/>
      </rPr>
      <t>02000</t>
    </r>
    <r>
      <rPr>
        <sz val="6"/>
        <rFont val="Times New Roman"/>
        <family val="1"/>
      </rPr>
      <t xml:space="preserve"> 00 0000 151</t>
    </r>
  </si>
  <si>
    <r>
      <t xml:space="preserve">000 2 02 </t>
    </r>
    <r>
      <rPr>
        <b/>
        <sz val="6"/>
        <rFont val="Times New Roman"/>
        <family val="1"/>
      </rPr>
      <t>02008</t>
    </r>
    <r>
      <rPr>
        <sz val="6"/>
        <rFont val="Times New Roman"/>
        <family val="1"/>
      </rPr>
      <t xml:space="preserve"> 04 0000 151</t>
    </r>
  </si>
  <si>
    <r>
      <t xml:space="preserve">000 2 02 </t>
    </r>
    <r>
      <rPr>
        <b/>
        <sz val="6"/>
        <rFont val="Times New Roman"/>
        <family val="1"/>
      </rPr>
      <t>02077</t>
    </r>
    <r>
      <rPr>
        <sz val="6"/>
        <rFont val="Times New Roman"/>
        <family val="1"/>
      </rPr>
      <t xml:space="preserve"> 04 0000 151</t>
    </r>
  </si>
  <si>
    <r>
      <t xml:space="preserve">000 2 02 </t>
    </r>
    <r>
      <rPr>
        <b/>
        <sz val="6"/>
        <rFont val="Times New Roman"/>
        <family val="1"/>
      </rPr>
      <t>02088</t>
    </r>
    <r>
      <rPr>
        <sz val="6"/>
        <rFont val="Times New Roman"/>
        <family val="1"/>
      </rPr>
      <t xml:space="preserve"> 04 000</t>
    </r>
    <r>
      <rPr>
        <b/>
        <sz val="6"/>
        <rFont val="Times New Roman"/>
        <family val="1"/>
      </rPr>
      <t>1</t>
    </r>
    <r>
      <rPr>
        <sz val="6"/>
        <rFont val="Times New Roman"/>
        <family val="1"/>
      </rPr>
      <t xml:space="preserve"> 151</t>
    </r>
  </si>
  <si>
    <r>
      <t xml:space="preserve">000 2 02 </t>
    </r>
    <r>
      <rPr>
        <b/>
        <sz val="6"/>
        <rFont val="Times New Roman"/>
        <family val="1"/>
      </rPr>
      <t>02089</t>
    </r>
    <r>
      <rPr>
        <sz val="6"/>
        <rFont val="Times New Roman"/>
        <family val="1"/>
      </rPr>
      <t xml:space="preserve"> 04 000</t>
    </r>
    <r>
      <rPr>
        <b/>
        <sz val="6"/>
        <rFont val="Times New Roman"/>
        <family val="1"/>
      </rPr>
      <t>1</t>
    </r>
    <r>
      <rPr>
        <sz val="6"/>
        <rFont val="Times New Roman"/>
        <family val="1"/>
      </rPr>
      <t xml:space="preserve"> 151</t>
    </r>
  </si>
  <si>
    <r>
      <t xml:space="preserve">000 2 02 </t>
    </r>
    <r>
      <rPr>
        <b/>
        <sz val="6"/>
        <rFont val="Times New Roman"/>
        <family val="1"/>
      </rPr>
      <t>02041</t>
    </r>
    <r>
      <rPr>
        <sz val="6"/>
        <rFont val="Times New Roman"/>
        <family val="1"/>
      </rPr>
      <t xml:space="preserve"> 04 0000 151</t>
    </r>
  </si>
  <si>
    <r>
      <t xml:space="preserve">000 2 02 </t>
    </r>
    <r>
      <rPr>
        <b/>
        <sz val="6"/>
        <rFont val="Times New Roman"/>
        <family val="1"/>
      </rPr>
      <t>02145</t>
    </r>
    <r>
      <rPr>
        <sz val="6"/>
        <rFont val="Times New Roman"/>
        <family val="1"/>
      </rPr>
      <t xml:space="preserve"> 04 0000 151</t>
    </r>
  </si>
  <si>
    <r>
      <t xml:space="preserve">000 2 02 </t>
    </r>
    <r>
      <rPr>
        <b/>
        <sz val="6"/>
        <rFont val="Times New Roman"/>
        <family val="1"/>
      </rPr>
      <t>02999</t>
    </r>
    <r>
      <rPr>
        <sz val="6"/>
        <rFont val="Times New Roman"/>
        <family val="1"/>
      </rPr>
      <t xml:space="preserve"> 04 0000 151</t>
    </r>
  </si>
  <si>
    <r>
      <t xml:space="preserve">000 2 02 </t>
    </r>
    <r>
      <rPr>
        <b/>
        <sz val="6"/>
        <rFont val="Times New Roman"/>
        <family val="1"/>
      </rPr>
      <t>03000</t>
    </r>
    <r>
      <rPr>
        <sz val="6"/>
        <rFont val="Times New Roman"/>
        <family val="1"/>
      </rPr>
      <t xml:space="preserve"> 00 0000 151</t>
    </r>
  </si>
  <si>
    <r>
      <t xml:space="preserve">000 2 02 </t>
    </r>
    <r>
      <rPr>
        <b/>
        <sz val="6"/>
        <rFont val="Times New Roman"/>
        <family val="1"/>
      </rPr>
      <t>03003</t>
    </r>
    <r>
      <rPr>
        <sz val="6"/>
        <rFont val="Times New Roman"/>
        <family val="1"/>
      </rPr>
      <t xml:space="preserve"> 04 0000 151</t>
    </r>
  </si>
  <si>
    <r>
      <t xml:space="preserve">000 2 02 </t>
    </r>
    <r>
      <rPr>
        <b/>
        <sz val="6"/>
        <rFont val="Times New Roman"/>
        <family val="1"/>
      </rPr>
      <t>03007</t>
    </r>
    <r>
      <rPr>
        <sz val="6"/>
        <rFont val="Times New Roman"/>
        <family val="1"/>
      </rPr>
      <t xml:space="preserve"> 04 0000 151</t>
    </r>
  </si>
  <si>
    <r>
      <t xml:space="preserve">000 2 02 </t>
    </r>
    <r>
      <rPr>
        <b/>
        <sz val="6"/>
        <rFont val="Times New Roman"/>
        <family val="1"/>
      </rPr>
      <t>03020</t>
    </r>
    <r>
      <rPr>
        <sz val="6"/>
        <rFont val="Times New Roman"/>
        <family val="1"/>
      </rPr>
      <t xml:space="preserve"> 04 0000 151</t>
    </r>
  </si>
  <si>
    <r>
      <t xml:space="preserve">000 2 02 </t>
    </r>
    <r>
      <rPr>
        <b/>
        <sz val="6"/>
        <rFont val="Times New Roman"/>
        <family val="1"/>
      </rPr>
      <t>03021</t>
    </r>
    <r>
      <rPr>
        <sz val="6"/>
        <rFont val="Times New Roman"/>
        <family val="1"/>
      </rPr>
      <t xml:space="preserve"> 04 0000 151</t>
    </r>
  </si>
  <si>
    <r>
      <t xml:space="preserve">000 2 02 </t>
    </r>
    <r>
      <rPr>
        <b/>
        <sz val="6"/>
        <rFont val="Times New Roman"/>
        <family val="1"/>
      </rPr>
      <t>03024</t>
    </r>
    <r>
      <rPr>
        <sz val="6"/>
        <rFont val="Times New Roman"/>
        <family val="1"/>
      </rPr>
      <t xml:space="preserve"> 04 0000 151</t>
    </r>
  </si>
  <si>
    <r>
      <t xml:space="preserve">000 2 02 </t>
    </r>
    <r>
      <rPr>
        <b/>
        <sz val="6"/>
        <rFont val="Times New Roman"/>
        <family val="1"/>
      </rPr>
      <t>03026</t>
    </r>
    <r>
      <rPr>
        <sz val="6"/>
        <rFont val="Times New Roman"/>
        <family val="1"/>
      </rPr>
      <t xml:space="preserve"> 04 0000 151</t>
    </r>
  </si>
  <si>
    <r>
      <t xml:space="preserve">000 2 02 </t>
    </r>
    <r>
      <rPr>
        <b/>
        <sz val="6"/>
        <rFont val="Times New Roman"/>
        <family val="1"/>
      </rPr>
      <t>03027</t>
    </r>
    <r>
      <rPr>
        <sz val="6"/>
        <rFont val="Times New Roman"/>
        <family val="1"/>
      </rPr>
      <t xml:space="preserve"> 04 0000 151</t>
    </r>
  </si>
  <si>
    <r>
      <t xml:space="preserve">000 2 02 </t>
    </r>
    <r>
      <rPr>
        <b/>
        <sz val="6"/>
        <rFont val="Times New Roman"/>
        <family val="1"/>
      </rPr>
      <t>03029</t>
    </r>
    <r>
      <rPr>
        <sz val="6"/>
        <rFont val="Times New Roman"/>
        <family val="1"/>
      </rPr>
      <t xml:space="preserve"> 04 0000 151</t>
    </r>
  </si>
  <si>
    <r>
      <t xml:space="preserve">000 2 02 </t>
    </r>
    <r>
      <rPr>
        <b/>
        <sz val="6"/>
        <rFont val="Times New Roman"/>
        <family val="1"/>
      </rPr>
      <t>03069</t>
    </r>
    <r>
      <rPr>
        <sz val="6"/>
        <rFont val="Times New Roman"/>
        <family val="1"/>
      </rPr>
      <t xml:space="preserve"> 04 0000 151</t>
    </r>
  </si>
  <si>
    <r>
      <t xml:space="preserve">000 2 02 </t>
    </r>
    <r>
      <rPr>
        <b/>
        <sz val="6"/>
        <rFont val="Times New Roman"/>
        <family val="1"/>
      </rPr>
      <t>03070</t>
    </r>
    <r>
      <rPr>
        <sz val="6"/>
        <rFont val="Times New Roman"/>
        <family val="1"/>
      </rPr>
      <t xml:space="preserve"> 04 0000 151</t>
    </r>
  </si>
  <si>
    <r>
      <t xml:space="preserve">000 2 02 </t>
    </r>
    <r>
      <rPr>
        <b/>
        <sz val="6"/>
        <rFont val="Times New Roman"/>
        <family val="1"/>
      </rPr>
      <t>03999</t>
    </r>
    <r>
      <rPr>
        <sz val="6"/>
        <rFont val="Times New Roman"/>
        <family val="1"/>
      </rPr>
      <t xml:space="preserve"> 04 0000 151</t>
    </r>
  </si>
  <si>
    <r>
      <t xml:space="preserve">000 2 02 </t>
    </r>
    <r>
      <rPr>
        <b/>
        <sz val="6"/>
        <rFont val="Times New Roman"/>
        <family val="1"/>
      </rPr>
      <t>00000</t>
    </r>
    <r>
      <rPr>
        <sz val="6"/>
        <rFont val="Times New Roman"/>
        <family val="1"/>
      </rPr>
      <t xml:space="preserve"> 00 0000 151</t>
    </r>
  </si>
  <si>
    <r>
      <t xml:space="preserve">000 2 02 </t>
    </r>
    <r>
      <rPr>
        <b/>
        <sz val="6"/>
        <rFont val="Times New Roman"/>
        <family val="1"/>
      </rPr>
      <t>04000</t>
    </r>
    <r>
      <rPr>
        <sz val="6"/>
        <rFont val="Times New Roman"/>
        <family val="1"/>
      </rPr>
      <t xml:space="preserve"> 00 0000 151</t>
    </r>
  </si>
  <si>
    <r>
      <t xml:space="preserve">000 2 02 </t>
    </r>
    <r>
      <rPr>
        <b/>
        <sz val="6"/>
        <rFont val="Times New Roman"/>
        <family val="1"/>
      </rPr>
      <t>04025</t>
    </r>
    <r>
      <rPr>
        <sz val="6"/>
        <rFont val="Times New Roman"/>
        <family val="1"/>
      </rPr>
      <t xml:space="preserve"> 00 0000 151</t>
    </r>
  </si>
  <si>
    <r>
      <t xml:space="preserve">000 2 02 </t>
    </r>
    <r>
      <rPr>
        <b/>
        <sz val="6"/>
        <rFont val="Times New Roman"/>
        <family val="1"/>
      </rPr>
      <t>04999</t>
    </r>
    <r>
      <rPr>
        <sz val="6"/>
        <rFont val="Times New Roman"/>
        <family val="1"/>
      </rPr>
      <t xml:space="preserve"> 00 0000 151</t>
    </r>
  </si>
  <si>
    <r>
      <t xml:space="preserve">000 2 02 </t>
    </r>
    <r>
      <rPr>
        <b/>
        <sz val="6"/>
        <rFont val="Times New Roman"/>
        <family val="1"/>
      </rPr>
      <t>04999</t>
    </r>
    <r>
      <rPr>
        <sz val="6"/>
        <rFont val="Times New Roman"/>
        <family val="1"/>
      </rPr>
      <t xml:space="preserve"> 04 0000 151</t>
    </r>
  </si>
  <si>
    <r>
      <t xml:space="preserve">000 2 02 </t>
    </r>
    <r>
      <rPr>
        <b/>
        <sz val="6"/>
        <rFont val="Times New Roman"/>
        <family val="1"/>
      </rPr>
      <t>09023</t>
    </r>
    <r>
      <rPr>
        <sz val="6"/>
        <rFont val="Times New Roman"/>
        <family val="1"/>
      </rPr>
      <t xml:space="preserve"> 00 0000 151</t>
    </r>
  </si>
  <si>
    <t xml:space="preserve"> -налог на доходы физических лиц с доходов, облагаемых по налоговой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</si>
  <si>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</si>
  <si>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 - доходы, получаемые в виде арендной платы за земельные участки, гос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</si>
  <si>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Исполнение</t>
  </si>
  <si>
    <t>(в тыс.руб.)</t>
  </si>
  <si>
    <t xml:space="preserve"> целевые сборы с граждан и предприятий, учрежд., организаций на содержание милиции, на благоустр. территории, на нужды образования и другие цели</t>
  </si>
  <si>
    <t xml:space="preserve">  прочие местные налоги и сборы</t>
  </si>
  <si>
    <t>Информация</t>
  </si>
  <si>
    <t>Единый сельскохозяйственный налог</t>
  </si>
  <si>
    <t>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</si>
  <si>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</si>
  <si>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</si>
  <si>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182 </t>
    </r>
    <r>
      <rPr>
        <b/>
        <sz val="6"/>
        <rFont val="Times New Roman"/>
        <family val="1"/>
      </rPr>
      <t>1 01 02010</t>
    </r>
    <r>
      <rPr>
        <sz val="6"/>
        <rFont val="Times New Roman"/>
        <family val="1"/>
      </rPr>
      <t xml:space="preserve"> 01 1000 110    (с 1 января 2012г)</t>
    </r>
  </si>
  <si>
    <r>
      <t xml:space="preserve">000 </t>
    </r>
    <r>
      <rPr>
        <b/>
        <sz val="6"/>
        <rFont val="Times New Roman"/>
        <family val="1"/>
      </rPr>
      <t>1 01 02020</t>
    </r>
    <r>
      <rPr>
        <sz val="6"/>
        <rFont val="Times New Roman"/>
        <family val="1"/>
      </rPr>
      <t xml:space="preserve"> 01 0000 110         (с 1 января 2012г)</t>
    </r>
  </si>
  <si>
    <r>
      <t xml:space="preserve">182 </t>
    </r>
    <r>
      <rPr>
        <b/>
        <sz val="6"/>
        <rFont val="Times New Roman"/>
        <family val="1"/>
      </rPr>
      <t>1 01 02030</t>
    </r>
    <r>
      <rPr>
        <sz val="6"/>
        <rFont val="Times New Roman"/>
        <family val="1"/>
      </rPr>
      <t xml:space="preserve"> 01 0000 110         (с 1 января 2012г)</t>
    </r>
  </si>
  <si>
    <r>
      <t xml:space="preserve">182 </t>
    </r>
    <r>
      <rPr>
        <b/>
        <sz val="6"/>
        <rFont val="Times New Roman"/>
        <family val="1"/>
      </rPr>
      <t>1 01 02040</t>
    </r>
    <r>
      <rPr>
        <sz val="6"/>
        <rFont val="Times New Roman"/>
        <family val="1"/>
      </rPr>
      <t xml:space="preserve"> 01 1000 110 (с 1 января 2012г)</t>
    </r>
  </si>
  <si>
    <t xml:space="preserve"> - за счёт федеральных средств</t>
  </si>
  <si>
    <t xml:space="preserve"> - за счёт областных средств</t>
  </si>
  <si>
    <r>
      <t xml:space="preserve">182 </t>
    </r>
    <r>
      <rPr>
        <b/>
        <sz val="6"/>
        <rFont val="Times New Roman"/>
        <family val="1"/>
      </rPr>
      <t>1 01 02021</t>
    </r>
    <r>
      <rPr>
        <sz val="6"/>
        <rFont val="Times New Roman"/>
        <family val="1"/>
      </rPr>
      <t xml:space="preserve"> 01 0000 110 исключён с 01.01.2012 г</t>
    </r>
  </si>
  <si>
    <r>
      <t xml:space="preserve">182 </t>
    </r>
    <r>
      <rPr>
        <b/>
        <sz val="6"/>
        <rFont val="Times New Roman"/>
        <family val="1"/>
      </rPr>
      <t>1 01 02022</t>
    </r>
    <r>
      <rPr>
        <sz val="6"/>
        <rFont val="Times New Roman"/>
        <family val="1"/>
      </rPr>
      <t xml:space="preserve"> 01 0000 110 исключён с 01.01.2012 г</t>
    </r>
  </si>
  <si>
    <r>
      <t xml:space="preserve">182 </t>
    </r>
    <r>
      <rPr>
        <b/>
        <sz val="6"/>
        <rFont val="Times New Roman"/>
        <family val="1"/>
      </rPr>
      <t>1 01 02011</t>
    </r>
    <r>
      <rPr>
        <sz val="6"/>
        <rFont val="Times New Roman"/>
        <family val="1"/>
      </rPr>
      <t xml:space="preserve"> 01 1000 110 исключён с 01.01.2012 г</t>
    </r>
  </si>
  <si>
    <r>
      <t xml:space="preserve">182 </t>
    </r>
    <r>
      <rPr>
        <b/>
        <sz val="6"/>
        <rFont val="Times New Roman"/>
        <family val="1"/>
      </rPr>
      <t>1 01 02070</t>
    </r>
    <r>
      <rPr>
        <sz val="6"/>
        <rFont val="Times New Roman"/>
        <family val="1"/>
      </rPr>
      <t xml:space="preserve"> 01 0000 110 исключён с 01.01.2012 г</t>
    </r>
  </si>
  <si>
    <t>Налог  на  доходы   физических   лиц   с доходов, полученных физическими  лицами, неявляющимися налоговыми резидентами Российской Федерации в виде дивидендов от  долевого участия в деятельности организаций</t>
  </si>
  <si>
    <t>Денежные взыскания (штрафы) за нарушение зак-ва о недрах, об особо охраняемых природных тер-ях, об охране и испол-нии животного мира, об эколог-ой эксп-зе, в области охраны окр.среды, земель-ного зак-ва, лесного зак-ва, водного зак-ва</t>
  </si>
  <si>
    <t xml:space="preserve">Код  </t>
  </si>
  <si>
    <t xml:space="preserve">Наименование показателей </t>
  </si>
  <si>
    <t>за</t>
  </si>
  <si>
    <t>%</t>
  </si>
  <si>
    <t>темп</t>
  </si>
  <si>
    <t>выпол-</t>
  </si>
  <si>
    <t>роста</t>
  </si>
  <si>
    <t>нения</t>
  </si>
  <si>
    <t>в %</t>
  </si>
  <si>
    <t>000 1 00 00000 00 0000 000</t>
  </si>
  <si>
    <t>НАЛОГОВЫЕ И НЕНАЛОГОВЫЕ ДОХОДЫ</t>
  </si>
  <si>
    <t>Удельный вес (в общем объёме доходов),%</t>
  </si>
  <si>
    <t>000 1 01 00000 00 0000 000</t>
  </si>
  <si>
    <t>Налоги на прибыль, доходы</t>
  </si>
  <si>
    <t>Удельный вес (в объёме собственных доходов),%</t>
  </si>
  <si>
    <t>182 1 01 02000 01 0000 110</t>
  </si>
  <si>
    <t>Налог на доходы физических лиц</t>
  </si>
  <si>
    <t xml:space="preserve"> - единый налог на вмененный доход для отдельных видов деятельности</t>
  </si>
  <si>
    <t xml:space="preserve"> - единый налог на вмененный доход для отдельных видов деятельности (за налоговые периоды, истекшие до 1 января 2011 года)</t>
  </si>
  <si>
    <r>
      <t xml:space="preserve">182 </t>
    </r>
    <r>
      <rPr>
        <b/>
        <sz val="6"/>
        <rFont val="Times New Roman"/>
        <family val="1"/>
      </rPr>
      <t>1 05 02000</t>
    </r>
    <r>
      <rPr>
        <sz val="6"/>
        <rFont val="Times New Roman"/>
        <family val="1"/>
      </rPr>
      <t xml:space="preserve"> 02 0000 110</t>
    </r>
  </si>
  <si>
    <r>
      <t xml:space="preserve">182 </t>
    </r>
    <r>
      <rPr>
        <b/>
        <sz val="6"/>
        <rFont val="Times New Roman"/>
        <family val="1"/>
      </rPr>
      <t>1 05 02020</t>
    </r>
    <r>
      <rPr>
        <sz val="6"/>
        <rFont val="Times New Roman"/>
        <family val="1"/>
      </rPr>
      <t xml:space="preserve"> 02 0000 110</t>
    </r>
  </si>
  <si>
    <r>
      <t xml:space="preserve">182 </t>
    </r>
    <r>
      <rPr>
        <b/>
        <sz val="6"/>
        <rFont val="Times New Roman"/>
        <family val="1"/>
      </rPr>
      <t>1 05 03000</t>
    </r>
    <r>
      <rPr>
        <sz val="6"/>
        <rFont val="Times New Roman"/>
        <family val="1"/>
      </rPr>
      <t xml:space="preserve"> 01 0000 110</t>
    </r>
  </si>
  <si>
    <t>Налог на доходы физических лиц с доходов, облагаемых по налоговой ставке, установленной пунктом 1 статьи 224 Налогового Кодекса РФ</t>
  </si>
  <si>
    <t>Налог на доходы физических лиц с доходов, полученных физическими лицами, не являющимися налоговыми резидентами РФ</t>
  </si>
  <si>
    <t>000 1 05 00000 00 0000 000</t>
  </si>
  <si>
    <t>Налоги на совокупный доход</t>
  </si>
  <si>
    <t>Единый налог на вмененный доход для отдельных видов деятельности</t>
  </si>
  <si>
    <t xml:space="preserve">000 1 06 00000 00 0000 000 </t>
  </si>
  <si>
    <t>Налоги на имущество</t>
  </si>
  <si>
    <t>Налог на имущество физических лиц</t>
  </si>
  <si>
    <t>Земельный налог</t>
  </si>
  <si>
    <t>Земельный налог, взимаемый по ставкам, установленным в соотв.с подп.1 п.1 с.394 НК РФ</t>
  </si>
  <si>
    <t>Земельный налог, взимаемый по ставкам, установленным в соотв.с подп.2 п.1 с.394 НК РФ</t>
  </si>
  <si>
    <t xml:space="preserve">000 1 08 00000 00 0000 000 </t>
  </si>
  <si>
    <t>Государственная пошлина</t>
  </si>
  <si>
    <t>Государственная пошлина за гос регистрацию, а также за совершение прочих юридически значимых действий</t>
  </si>
  <si>
    <t>000 1 09 00000 00 0000 000</t>
  </si>
  <si>
    <r>
      <t xml:space="preserve">182 </t>
    </r>
    <r>
      <rPr>
        <b/>
        <sz val="6"/>
        <rFont val="Times New Roman"/>
        <family val="1"/>
      </rPr>
      <t>1 09 04052</t>
    </r>
    <r>
      <rPr>
        <sz val="6"/>
        <rFont val="Times New Roman"/>
        <family val="1"/>
      </rPr>
      <t xml:space="preserve"> 04 0000 110</t>
    </r>
  </si>
  <si>
    <r>
      <t xml:space="preserve">000 </t>
    </r>
    <r>
      <rPr>
        <b/>
        <sz val="6"/>
        <rFont val="Times New Roman"/>
        <family val="1"/>
      </rPr>
      <t>1 09 07012</t>
    </r>
    <r>
      <rPr>
        <sz val="6"/>
        <rFont val="Times New Roman"/>
        <family val="1"/>
      </rPr>
      <t xml:space="preserve"> 04 0000 110</t>
    </r>
  </si>
  <si>
    <r>
      <t xml:space="preserve">000 </t>
    </r>
    <r>
      <rPr>
        <b/>
        <sz val="6"/>
        <rFont val="Times New Roman"/>
        <family val="1"/>
      </rPr>
      <t>1 09 07032</t>
    </r>
    <r>
      <rPr>
        <sz val="6"/>
        <rFont val="Times New Roman"/>
        <family val="1"/>
      </rPr>
      <t xml:space="preserve"> 04 0000 110</t>
    </r>
  </si>
  <si>
    <r>
      <t xml:space="preserve">000 </t>
    </r>
    <r>
      <rPr>
        <b/>
        <sz val="6"/>
        <rFont val="Times New Roman"/>
        <family val="1"/>
      </rPr>
      <t>1 09 07052</t>
    </r>
    <r>
      <rPr>
        <sz val="6"/>
        <rFont val="Times New Roman"/>
        <family val="1"/>
      </rPr>
      <t xml:space="preserve"> 04 0000 110</t>
    </r>
  </si>
  <si>
    <r>
      <t xml:space="preserve">000 </t>
    </r>
    <r>
      <rPr>
        <b/>
        <sz val="6"/>
        <rFont val="Times New Roman"/>
        <family val="1"/>
      </rPr>
      <t>1 11 02080</t>
    </r>
    <r>
      <rPr>
        <sz val="6"/>
        <rFont val="Times New Roman"/>
        <family val="1"/>
      </rPr>
      <t xml:space="preserve"> 00 0000 120</t>
    </r>
  </si>
  <si>
    <t>Доходы от размещения сумм, аккумулируемых в ходе проведения аукционов по продаже акций, находящихся в государственной и муниципальной собственности</t>
  </si>
  <si>
    <t>Доходы, получаемые в виде арендной платы за земельные участки, гос. собственность на которые не разграничена, а также средства от продажи права на заключение договоров аренды указанных земельных участков</t>
  </si>
  <si>
    <r>
      <t xml:space="preserve">892 </t>
    </r>
    <r>
      <rPr>
        <b/>
        <sz val="6"/>
        <rFont val="Times New Roman"/>
        <family val="1"/>
      </rPr>
      <t>1 11 05012</t>
    </r>
    <r>
      <rPr>
        <sz val="6"/>
        <rFont val="Times New Roman"/>
        <family val="1"/>
      </rPr>
      <t xml:space="preserve"> 04 0000 120 </t>
    </r>
  </si>
  <si>
    <t>Задолженность и перерасчеты по отмененным налогам, сборам и иным обязательным платежам</t>
  </si>
  <si>
    <t>Налог на прибыль организаций,зачислявшийся до 1 января 2005 года в местные бюджеты</t>
  </si>
  <si>
    <t xml:space="preserve"> - по единым нормативам (30%)</t>
  </si>
  <si>
    <t xml:space="preserve">Безвоздмездные поступления </t>
  </si>
  <si>
    <r>
      <t xml:space="preserve">000 </t>
    </r>
    <r>
      <rPr>
        <b/>
        <sz val="6"/>
        <rFont val="Times New Roman"/>
        <family val="1"/>
      </rPr>
      <t>1 11 05000</t>
    </r>
    <r>
      <rPr>
        <sz val="6"/>
        <rFont val="Times New Roman"/>
        <family val="1"/>
      </rPr>
      <t xml:space="preserve"> 00 0000 120   </t>
    </r>
  </si>
  <si>
    <r>
      <t xml:space="preserve">000 </t>
    </r>
    <r>
      <rPr>
        <b/>
        <sz val="6"/>
        <rFont val="Times New Roman"/>
        <family val="1"/>
      </rPr>
      <t>1 11 05010</t>
    </r>
    <r>
      <rPr>
        <sz val="6"/>
        <rFont val="Times New Roman"/>
        <family val="1"/>
      </rPr>
      <t xml:space="preserve"> 00 0000 120 </t>
    </r>
  </si>
  <si>
    <r>
      <t xml:space="preserve">000 </t>
    </r>
    <r>
      <rPr>
        <b/>
        <sz val="6"/>
        <rFont val="Times New Roman"/>
        <family val="1"/>
      </rPr>
      <t>1 11 05020</t>
    </r>
    <r>
      <rPr>
        <sz val="6"/>
        <rFont val="Times New Roman"/>
        <family val="1"/>
      </rPr>
      <t xml:space="preserve"> 00 0000 120</t>
    </r>
  </si>
  <si>
    <r>
      <t xml:space="preserve">000 </t>
    </r>
    <r>
      <rPr>
        <b/>
        <sz val="6"/>
        <rFont val="Times New Roman"/>
        <family val="1"/>
      </rPr>
      <t>1 11 05030</t>
    </r>
    <r>
      <rPr>
        <sz val="6"/>
        <rFont val="Times New Roman"/>
        <family val="1"/>
      </rPr>
      <t xml:space="preserve"> 00 0000 120   </t>
    </r>
  </si>
  <si>
    <r>
      <t xml:space="preserve">133 </t>
    </r>
    <r>
      <rPr>
        <b/>
        <sz val="6"/>
        <rFont val="Times New Roman"/>
        <family val="1"/>
      </rPr>
      <t>1 11 05034</t>
    </r>
    <r>
      <rPr>
        <sz val="6"/>
        <rFont val="Times New Roman"/>
        <family val="1"/>
      </rPr>
      <t xml:space="preserve"> 04 0000 120   </t>
    </r>
  </si>
  <si>
    <r>
      <t xml:space="preserve">000 </t>
    </r>
    <r>
      <rPr>
        <b/>
        <sz val="6"/>
        <rFont val="Times New Roman"/>
        <family val="1"/>
      </rPr>
      <t>1 11 07000</t>
    </r>
    <r>
      <rPr>
        <sz val="6"/>
        <rFont val="Times New Roman"/>
        <family val="1"/>
      </rPr>
      <t xml:space="preserve">  00 0000 120 </t>
    </r>
  </si>
  <si>
    <r>
      <t xml:space="preserve">000 </t>
    </r>
    <r>
      <rPr>
        <b/>
        <sz val="6"/>
        <rFont val="Times New Roman"/>
        <family val="1"/>
      </rPr>
      <t>1 12 01000</t>
    </r>
    <r>
      <rPr>
        <sz val="6"/>
        <rFont val="Times New Roman"/>
        <family val="1"/>
      </rPr>
      <t xml:space="preserve"> 01 0000 120 </t>
    </r>
  </si>
  <si>
    <r>
      <t xml:space="preserve">000 </t>
    </r>
    <r>
      <rPr>
        <b/>
        <sz val="6"/>
        <rFont val="Times New Roman"/>
        <family val="1"/>
      </rPr>
      <t>1 14 01000</t>
    </r>
    <r>
      <rPr>
        <sz val="6"/>
        <rFont val="Times New Roman"/>
        <family val="1"/>
      </rPr>
      <t xml:space="preserve"> 00 0000 410 </t>
    </r>
  </si>
  <si>
    <r>
      <t xml:space="preserve">000 </t>
    </r>
    <r>
      <rPr>
        <b/>
        <sz val="6"/>
        <rFont val="Times New Roman"/>
        <family val="1"/>
      </rPr>
      <t>1 14 02000</t>
    </r>
    <r>
      <rPr>
        <sz val="6"/>
        <rFont val="Times New Roman"/>
        <family val="1"/>
      </rPr>
      <t xml:space="preserve"> 00 0000 000 </t>
    </r>
  </si>
  <si>
    <r>
      <t xml:space="preserve">000 </t>
    </r>
    <r>
      <rPr>
        <b/>
        <sz val="6"/>
        <rFont val="Times New Roman"/>
        <family val="1"/>
      </rPr>
      <t>1 14 06000</t>
    </r>
    <r>
      <rPr>
        <sz val="6"/>
        <rFont val="Times New Roman"/>
        <family val="1"/>
      </rPr>
      <t xml:space="preserve"> 00 0000 430</t>
    </r>
  </si>
  <si>
    <r>
      <t xml:space="preserve">000 </t>
    </r>
    <r>
      <rPr>
        <b/>
        <sz val="6"/>
        <rFont val="Times New Roman"/>
        <family val="1"/>
      </rPr>
      <t>1 14 06010</t>
    </r>
    <r>
      <rPr>
        <sz val="6"/>
        <rFont val="Times New Roman"/>
        <family val="1"/>
      </rPr>
      <t xml:space="preserve"> 00 0000 430</t>
    </r>
  </si>
  <si>
    <r>
      <t xml:space="preserve">000 </t>
    </r>
    <r>
      <rPr>
        <b/>
        <sz val="6"/>
        <rFont val="Times New Roman"/>
        <family val="1"/>
      </rPr>
      <t>1 14 06020</t>
    </r>
    <r>
      <rPr>
        <sz val="6"/>
        <rFont val="Times New Roman"/>
        <family val="1"/>
      </rPr>
      <t xml:space="preserve"> 00 0000 430</t>
    </r>
  </si>
  <si>
    <r>
      <t xml:space="preserve">000 </t>
    </r>
    <r>
      <rPr>
        <b/>
        <sz val="6"/>
        <rFont val="Times New Roman"/>
        <family val="1"/>
      </rPr>
      <t>1 15 02000</t>
    </r>
    <r>
      <rPr>
        <sz val="6"/>
        <rFont val="Times New Roman"/>
        <family val="1"/>
      </rPr>
      <t xml:space="preserve"> 00 0000 140 </t>
    </r>
  </si>
  <si>
    <r>
      <t xml:space="preserve">000 </t>
    </r>
    <r>
      <rPr>
        <b/>
        <sz val="6"/>
        <rFont val="Times New Roman"/>
        <family val="1"/>
      </rPr>
      <t>1 15 02040</t>
    </r>
    <r>
      <rPr>
        <sz val="6"/>
        <rFont val="Times New Roman"/>
        <family val="1"/>
      </rPr>
      <t xml:space="preserve"> 04 0000 140</t>
    </r>
  </si>
  <si>
    <t xml:space="preserve">                  - на энергетическое обследование</t>
  </si>
  <si>
    <t xml:space="preserve">На бюджетные инвестиции в объекты капитального строительства собственности муниципальных образований  </t>
  </si>
  <si>
    <r>
      <t xml:space="preserve">На обесп меропр </t>
    </r>
    <r>
      <rPr>
        <u val="single"/>
        <sz val="8"/>
        <rFont val="Times New Roman"/>
        <family val="1"/>
      </rPr>
      <t>по кап ремонту</t>
    </r>
    <r>
      <rPr>
        <sz val="8"/>
        <rFont val="Times New Roman"/>
        <family val="1"/>
      </rPr>
      <t xml:space="preserve"> многокварт домов, за счёт Фонда содействия реформированию ЖКХ  </t>
    </r>
  </si>
  <si>
    <t xml:space="preserve">в т.числе:- на текущий ремонт </t>
  </si>
  <si>
    <t>на поэтапное введение отраслевой системы оплаты труда работников муниципальных учреждений культуры</t>
  </si>
  <si>
    <t xml:space="preserve">  - из резервного фонда Правительства Орловской обл. (на ремонт кровли детского сада № 15)</t>
  </si>
  <si>
    <t xml:space="preserve">  - из резервного фонда Правительства Орловской обл. (на ремонт кровли дома № 6,м-на "Коммаш")</t>
  </si>
  <si>
    <t xml:space="preserve">  - из резервного фонда Правительства Орловской обл. (на ремонт кровли дома № 44а по ул.Советской)</t>
  </si>
  <si>
    <t>Прочие межбюджетные трансферты, передаваемые бюджетам (всего)</t>
  </si>
  <si>
    <t>20% - по нормативам  ч.1 п.2 ст  61.2 БК РФ</t>
  </si>
  <si>
    <r>
      <t xml:space="preserve">10% - единый норматив </t>
    </r>
    <r>
      <rPr>
        <b/>
        <sz val="7"/>
        <rFont val="Times New Roman"/>
        <family val="1"/>
      </rPr>
      <t>(</t>
    </r>
    <r>
      <rPr>
        <sz val="7"/>
        <rFont val="Times New Roman"/>
        <family val="1"/>
      </rPr>
      <t>ч.4 п.1 ст. 58 БК РФ</t>
    </r>
    <r>
      <rPr>
        <b/>
        <sz val="7"/>
        <rFont val="Times New Roman"/>
        <family val="1"/>
      </rPr>
      <t xml:space="preserve">) </t>
    </r>
  </si>
  <si>
    <r>
      <t xml:space="preserve">15% - дополнительный норматив </t>
    </r>
    <r>
      <rPr>
        <b/>
        <sz val="7"/>
        <rFont val="Times New Roman"/>
        <family val="1"/>
      </rPr>
      <t>(</t>
    </r>
    <r>
      <rPr>
        <sz val="7"/>
        <rFont val="Times New Roman"/>
        <family val="1"/>
      </rPr>
      <t>п.2 ст. 58 БК РФ</t>
    </r>
    <r>
      <rPr>
        <b/>
        <sz val="7"/>
        <rFont val="Times New Roman"/>
        <family val="1"/>
      </rPr>
      <t>)</t>
    </r>
  </si>
  <si>
    <r>
      <t xml:space="preserve">000 </t>
    </r>
    <r>
      <rPr>
        <b/>
        <sz val="6"/>
        <rFont val="Times New Roman"/>
        <family val="1"/>
      </rPr>
      <t>1 16 03000</t>
    </r>
    <r>
      <rPr>
        <sz val="6"/>
        <rFont val="Times New Roman"/>
        <family val="1"/>
      </rPr>
      <t xml:space="preserve"> 00 0000 140</t>
    </r>
  </si>
  <si>
    <r>
      <t xml:space="preserve">182 </t>
    </r>
    <r>
      <rPr>
        <b/>
        <sz val="6"/>
        <rFont val="Times New Roman"/>
        <family val="1"/>
      </rPr>
      <t>1 16 03010</t>
    </r>
    <r>
      <rPr>
        <sz val="6"/>
        <rFont val="Times New Roman"/>
        <family val="1"/>
      </rPr>
      <t xml:space="preserve"> 01 0000 140 </t>
    </r>
  </si>
  <si>
    <r>
      <t xml:space="preserve">182 </t>
    </r>
    <r>
      <rPr>
        <b/>
        <sz val="6"/>
        <rFont val="Times New Roman"/>
        <family val="1"/>
      </rPr>
      <t>1 16 03030</t>
    </r>
    <r>
      <rPr>
        <sz val="6"/>
        <rFont val="Times New Roman"/>
        <family val="1"/>
      </rPr>
      <t xml:space="preserve"> 01 0000 140 </t>
    </r>
  </si>
  <si>
    <r>
      <t xml:space="preserve">000 </t>
    </r>
    <r>
      <rPr>
        <b/>
        <sz val="6"/>
        <rFont val="Times New Roman"/>
        <family val="1"/>
      </rPr>
      <t>1 16 06000</t>
    </r>
    <r>
      <rPr>
        <sz val="6"/>
        <rFont val="Times New Roman"/>
        <family val="1"/>
      </rPr>
      <t xml:space="preserve"> 01 0000 140</t>
    </r>
  </si>
  <si>
    <r>
      <t xml:space="preserve">182 </t>
    </r>
    <r>
      <rPr>
        <b/>
        <sz val="6"/>
        <rFont val="Times New Roman"/>
        <family val="1"/>
      </rPr>
      <t>1 16 08000</t>
    </r>
    <r>
      <rPr>
        <sz val="6"/>
        <rFont val="Times New Roman"/>
        <family val="1"/>
      </rPr>
      <t xml:space="preserve"> 01 0000 140</t>
    </r>
  </si>
  <si>
    <r>
      <t xml:space="preserve">000 </t>
    </r>
    <r>
      <rPr>
        <b/>
        <sz val="6"/>
        <rFont val="Times New Roman"/>
        <family val="1"/>
      </rPr>
      <t>1 16 21000</t>
    </r>
    <r>
      <rPr>
        <sz val="6"/>
        <rFont val="Times New Roman"/>
        <family val="1"/>
      </rPr>
      <t xml:space="preserve"> 00 0000 140</t>
    </r>
  </si>
  <si>
    <r>
      <t xml:space="preserve">000 </t>
    </r>
    <r>
      <rPr>
        <b/>
        <sz val="6"/>
        <rFont val="Times New Roman"/>
        <family val="1"/>
      </rPr>
      <t>1 16 21040</t>
    </r>
    <r>
      <rPr>
        <sz val="6"/>
        <rFont val="Times New Roman"/>
        <family val="1"/>
      </rPr>
      <t xml:space="preserve"> 04 0000 140</t>
    </r>
  </si>
  <si>
    <r>
      <t xml:space="preserve">000 </t>
    </r>
    <r>
      <rPr>
        <b/>
        <sz val="6"/>
        <rFont val="Times New Roman"/>
        <family val="1"/>
      </rPr>
      <t>1 16 25000</t>
    </r>
    <r>
      <rPr>
        <sz val="6"/>
        <rFont val="Times New Roman"/>
        <family val="1"/>
      </rPr>
      <t xml:space="preserve"> 01 0000 140  </t>
    </r>
  </si>
  <si>
    <r>
      <t xml:space="preserve">000 </t>
    </r>
    <r>
      <rPr>
        <b/>
        <sz val="6"/>
        <rFont val="Times New Roman"/>
        <family val="1"/>
      </rPr>
      <t>1 16 25010</t>
    </r>
    <r>
      <rPr>
        <sz val="6"/>
        <rFont val="Times New Roman"/>
        <family val="1"/>
      </rPr>
      <t xml:space="preserve"> 01 0000 140  </t>
    </r>
  </si>
  <si>
    <r>
      <t xml:space="preserve">000 </t>
    </r>
    <r>
      <rPr>
        <b/>
        <sz val="6"/>
        <rFont val="Times New Roman"/>
        <family val="1"/>
      </rPr>
      <t>1 16 25030</t>
    </r>
    <r>
      <rPr>
        <sz val="6"/>
        <rFont val="Times New Roman"/>
        <family val="1"/>
      </rPr>
      <t xml:space="preserve"> 01 0000 140  </t>
    </r>
  </si>
  <si>
    <r>
      <t xml:space="preserve">000 </t>
    </r>
    <r>
      <rPr>
        <b/>
        <sz val="6"/>
        <rFont val="Times New Roman"/>
        <family val="1"/>
      </rPr>
      <t>1 16 25050</t>
    </r>
    <r>
      <rPr>
        <sz val="6"/>
        <rFont val="Times New Roman"/>
        <family val="1"/>
      </rPr>
      <t xml:space="preserve"> 01 0000 140  </t>
    </r>
  </si>
  <si>
    <r>
      <t xml:space="preserve"> 000 </t>
    </r>
    <r>
      <rPr>
        <b/>
        <sz val="6"/>
        <rFont val="Times New Roman"/>
        <family val="1"/>
      </rPr>
      <t>1 16 25060</t>
    </r>
    <r>
      <rPr>
        <sz val="6"/>
        <rFont val="Times New Roman"/>
        <family val="1"/>
      </rPr>
      <t xml:space="preserve"> 01 0000 140  </t>
    </r>
  </si>
  <si>
    <r>
      <t xml:space="preserve">141 </t>
    </r>
    <r>
      <rPr>
        <b/>
        <sz val="6"/>
        <rFont val="Times New Roman"/>
        <family val="1"/>
      </rPr>
      <t>1 16 28000</t>
    </r>
    <r>
      <rPr>
        <sz val="6"/>
        <rFont val="Times New Roman"/>
        <family val="1"/>
      </rPr>
      <t xml:space="preserve"> 01 0000 140</t>
    </r>
  </si>
  <si>
    <r>
      <t xml:space="preserve">188 </t>
    </r>
    <r>
      <rPr>
        <b/>
        <sz val="6"/>
        <rFont val="Times New Roman"/>
        <family val="1"/>
      </rPr>
      <t>1 16 30000</t>
    </r>
    <r>
      <rPr>
        <sz val="6"/>
        <rFont val="Times New Roman"/>
        <family val="1"/>
      </rPr>
      <t xml:space="preserve"> 01 0000 140 </t>
    </r>
  </si>
  <si>
    <r>
      <t xml:space="preserve">000 </t>
    </r>
    <r>
      <rPr>
        <b/>
        <sz val="6"/>
        <rFont val="Times New Roman"/>
        <family val="1"/>
      </rPr>
      <t>1 16 33000</t>
    </r>
    <r>
      <rPr>
        <sz val="6"/>
        <rFont val="Times New Roman"/>
        <family val="1"/>
      </rPr>
      <t xml:space="preserve"> 00 0000 140 </t>
    </r>
  </si>
  <si>
    <r>
      <t xml:space="preserve">000 </t>
    </r>
    <r>
      <rPr>
        <b/>
        <sz val="6"/>
        <rFont val="Times New Roman"/>
        <family val="1"/>
      </rPr>
      <t>1 16 33040</t>
    </r>
    <r>
      <rPr>
        <sz val="6"/>
        <rFont val="Times New Roman"/>
        <family val="1"/>
      </rPr>
      <t xml:space="preserve"> 04 0000 140</t>
    </r>
  </si>
  <si>
    <r>
      <t xml:space="preserve">000 </t>
    </r>
    <r>
      <rPr>
        <b/>
        <sz val="6"/>
        <rFont val="Times New Roman"/>
        <family val="1"/>
      </rPr>
      <t>1 16 90000</t>
    </r>
    <r>
      <rPr>
        <sz val="6"/>
        <rFont val="Times New Roman"/>
        <family val="1"/>
      </rPr>
      <t xml:space="preserve"> 00 0000 140 </t>
    </r>
  </si>
  <si>
    <r>
      <t xml:space="preserve">000 </t>
    </r>
    <r>
      <rPr>
        <b/>
        <sz val="6"/>
        <rFont val="Times New Roman"/>
        <family val="1"/>
      </rPr>
      <t>1 16 90040</t>
    </r>
    <r>
      <rPr>
        <sz val="6"/>
        <rFont val="Times New Roman"/>
        <family val="1"/>
      </rPr>
      <t xml:space="preserve"> 04 0000 140</t>
    </r>
  </si>
  <si>
    <r>
      <t xml:space="preserve">000 </t>
    </r>
    <r>
      <rPr>
        <b/>
        <sz val="6"/>
        <rFont val="Times New Roman"/>
        <family val="1"/>
      </rPr>
      <t>1 17 01000</t>
    </r>
    <r>
      <rPr>
        <sz val="6"/>
        <rFont val="Times New Roman"/>
        <family val="1"/>
      </rPr>
      <t xml:space="preserve"> 00 0000 180</t>
    </r>
  </si>
  <si>
    <r>
      <t xml:space="preserve">000 </t>
    </r>
    <r>
      <rPr>
        <b/>
        <sz val="6"/>
        <rFont val="Times New Roman"/>
        <family val="1"/>
      </rPr>
      <t>1 17 01040</t>
    </r>
    <r>
      <rPr>
        <sz val="6"/>
        <rFont val="Times New Roman"/>
        <family val="1"/>
      </rPr>
      <t xml:space="preserve"> 04 0000 180</t>
    </r>
  </si>
  <si>
    <r>
      <t xml:space="preserve">000 </t>
    </r>
    <r>
      <rPr>
        <b/>
        <sz val="6"/>
        <rFont val="Times New Roman"/>
        <family val="1"/>
      </rPr>
      <t>1 17 05000</t>
    </r>
    <r>
      <rPr>
        <sz val="6"/>
        <rFont val="Times New Roman"/>
        <family val="1"/>
      </rPr>
      <t xml:space="preserve"> 00 0000 180</t>
    </r>
  </si>
  <si>
    <r>
      <t xml:space="preserve">000 </t>
    </r>
    <r>
      <rPr>
        <b/>
        <sz val="6"/>
        <rFont val="Times New Roman"/>
        <family val="1"/>
      </rPr>
      <t>1 06 01000</t>
    </r>
    <r>
      <rPr>
        <sz val="6"/>
        <rFont val="Times New Roman"/>
        <family val="1"/>
      </rPr>
      <t xml:space="preserve"> 00 0000 110 </t>
    </r>
  </si>
  <si>
    <r>
      <t xml:space="preserve">182 </t>
    </r>
    <r>
      <rPr>
        <b/>
        <sz val="6"/>
        <rFont val="Times New Roman"/>
        <family val="1"/>
      </rPr>
      <t>1 06 01020</t>
    </r>
    <r>
      <rPr>
        <sz val="6"/>
        <rFont val="Times New Roman"/>
        <family val="1"/>
      </rPr>
      <t xml:space="preserve"> 04 0000 110 </t>
    </r>
  </si>
  <si>
    <r>
      <t xml:space="preserve">182 </t>
    </r>
    <r>
      <rPr>
        <b/>
        <sz val="6"/>
        <rFont val="Times New Roman"/>
        <family val="1"/>
      </rPr>
      <t>1 06 06000</t>
    </r>
    <r>
      <rPr>
        <sz val="6"/>
        <rFont val="Times New Roman"/>
        <family val="1"/>
      </rPr>
      <t xml:space="preserve"> 00 0000 110</t>
    </r>
  </si>
  <si>
    <r>
      <t xml:space="preserve">182 </t>
    </r>
    <r>
      <rPr>
        <b/>
        <sz val="6"/>
        <rFont val="Times New Roman"/>
        <family val="1"/>
      </rPr>
      <t>1 06 06010</t>
    </r>
    <r>
      <rPr>
        <sz val="6"/>
        <rFont val="Times New Roman"/>
        <family val="1"/>
      </rPr>
      <t xml:space="preserve"> 00 0000 110  </t>
    </r>
  </si>
  <si>
    <r>
      <t xml:space="preserve">182 </t>
    </r>
    <r>
      <rPr>
        <b/>
        <sz val="6"/>
        <rFont val="Times New Roman"/>
        <family val="1"/>
      </rPr>
      <t>1 06 06012</t>
    </r>
    <r>
      <rPr>
        <sz val="6"/>
        <rFont val="Times New Roman"/>
        <family val="1"/>
      </rPr>
      <t xml:space="preserve"> 04 0000 110  </t>
    </r>
  </si>
  <si>
    <r>
      <t xml:space="preserve">182 </t>
    </r>
    <r>
      <rPr>
        <b/>
        <sz val="6"/>
        <rFont val="Times New Roman"/>
        <family val="1"/>
      </rPr>
      <t>1 06 06020</t>
    </r>
    <r>
      <rPr>
        <sz val="6"/>
        <rFont val="Times New Roman"/>
        <family val="1"/>
      </rPr>
      <t xml:space="preserve"> 00 0000 110 </t>
    </r>
  </si>
  <si>
    <r>
      <t xml:space="preserve">182 </t>
    </r>
    <r>
      <rPr>
        <b/>
        <sz val="6"/>
        <rFont val="Times New Roman"/>
        <family val="1"/>
      </rPr>
      <t>1 06 06022</t>
    </r>
    <r>
      <rPr>
        <sz val="6"/>
        <rFont val="Times New Roman"/>
        <family val="1"/>
      </rPr>
      <t xml:space="preserve"> 04 0000 110  </t>
    </r>
  </si>
  <si>
    <r>
      <t xml:space="preserve">00 </t>
    </r>
    <r>
      <rPr>
        <b/>
        <sz val="6"/>
        <rFont val="Times New Roman"/>
        <family val="1"/>
      </rPr>
      <t>1 11 02000</t>
    </r>
    <r>
      <rPr>
        <sz val="6"/>
        <rFont val="Times New Roman"/>
        <family val="1"/>
      </rPr>
      <t xml:space="preserve"> 00 0000 000</t>
    </r>
  </si>
  <si>
    <r>
      <t xml:space="preserve">892 </t>
    </r>
    <r>
      <rPr>
        <b/>
        <sz val="6"/>
        <rFont val="Times New Roman"/>
        <family val="1"/>
      </rPr>
      <t>1 11 02084</t>
    </r>
    <r>
      <rPr>
        <sz val="6"/>
        <rFont val="Times New Roman"/>
        <family val="1"/>
      </rPr>
      <t xml:space="preserve"> 04 0000 120</t>
    </r>
  </si>
  <si>
    <t xml:space="preserve">  - доходы от реализации иного имущества, находящегося в  собственности городских округов (за исключ.имущ-ва автон-ых учреждений, а также имущ-ва  мун. унитарных предприятий, в том числе казенных), в части реализации  основных  средств  по указанному имуществу</t>
  </si>
  <si>
    <r>
      <t xml:space="preserve">000 </t>
    </r>
    <r>
      <rPr>
        <b/>
        <sz val="6"/>
        <rFont val="Times New Roman"/>
        <family val="1"/>
      </rPr>
      <t>1 08 03000</t>
    </r>
    <r>
      <rPr>
        <sz val="6"/>
        <rFont val="Times New Roman"/>
        <family val="1"/>
      </rPr>
      <t xml:space="preserve"> 01 0000 110 </t>
    </r>
  </si>
  <si>
    <r>
      <t xml:space="preserve">182 </t>
    </r>
    <r>
      <rPr>
        <b/>
        <sz val="6"/>
        <rFont val="Times New Roman"/>
        <family val="1"/>
      </rPr>
      <t>1 08 03010 01</t>
    </r>
    <r>
      <rPr>
        <sz val="6"/>
        <rFont val="Times New Roman"/>
        <family val="1"/>
      </rPr>
      <t xml:space="preserve"> 0000 110 </t>
    </r>
  </si>
  <si>
    <r>
      <t xml:space="preserve">000 </t>
    </r>
    <r>
      <rPr>
        <b/>
        <sz val="6"/>
        <rFont val="Times New Roman"/>
        <family val="1"/>
      </rPr>
      <t>1 08 07000</t>
    </r>
    <r>
      <rPr>
        <sz val="6"/>
        <rFont val="Times New Roman"/>
        <family val="1"/>
      </rPr>
      <t xml:space="preserve"> 01 0000 110 </t>
    </r>
  </si>
  <si>
    <r>
      <t xml:space="preserve">188 </t>
    </r>
    <r>
      <rPr>
        <b/>
        <sz val="6"/>
        <rFont val="Times New Roman"/>
        <family val="1"/>
      </rPr>
      <t>1 08 07140</t>
    </r>
    <r>
      <rPr>
        <sz val="6"/>
        <rFont val="Times New Roman"/>
        <family val="1"/>
      </rPr>
      <t xml:space="preserve"> 01 0000 110                </t>
    </r>
  </si>
  <si>
    <r>
      <t xml:space="preserve">000 </t>
    </r>
    <r>
      <rPr>
        <b/>
        <sz val="6"/>
        <rFont val="Times New Roman"/>
        <family val="1"/>
      </rPr>
      <t>1 08 07150</t>
    </r>
    <r>
      <rPr>
        <sz val="6"/>
        <rFont val="Times New Roman"/>
        <family val="1"/>
      </rPr>
      <t xml:space="preserve"> 01 0000 110 </t>
    </r>
  </si>
  <si>
    <r>
      <t xml:space="preserve">000 </t>
    </r>
    <r>
      <rPr>
        <b/>
        <sz val="6"/>
        <rFont val="Times New Roman"/>
        <family val="1"/>
      </rPr>
      <t>1 09 01000</t>
    </r>
    <r>
      <rPr>
        <sz val="6"/>
        <rFont val="Times New Roman"/>
        <family val="1"/>
      </rPr>
      <t xml:space="preserve"> 00 0000 110</t>
    </r>
  </si>
  <si>
    <r>
      <t xml:space="preserve">182 </t>
    </r>
    <r>
      <rPr>
        <b/>
        <sz val="6"/>
        <rFont val="Times New Roman"/>
        <family val="1"/>
      </rPr>
      <t>1 09 01020</t>
    </r>
    <r>
      <rPr>
        <sz val="6"/>
        <rFont val="Times New Roman"/>
        <family val="1"/>
      </rPr>
      <t xml:space="preserve"> 04 0000 110</t>
    </r>
  </si>
  <si>
    <r>
      <t xml:space="preserve">182 </t>
    </r>
    <r>
      <rPr>
        <b/>
        <sz val="6"/>
        <rFont val="Times New Roman"/>
        <family val="1"/>
      </rPr>
      <t>1 09 03000</t>
    </r>
    <r>
      <rPr>
        <sz val="6"/>
        <rFont val="Times New Roman"/>
        <family val="1"/>
      </rPr>
      <t xml:space="preserve"> 00 0000 110 </t>
    </r>
  </si>
  <si>
    <r>
      <t xml:space="preserve">182 </t>
    </r>
    <r>
      <rPr>
        <b/>
        <sz val="6"/>
        <rFont val="Times New Roman"/>
        <family val="1"/>
      </rPr>
      <t>1 09 03023</t>
    </r>
    <r>
      <rPr>
        <sz val="6"/>
        <rFont val="Times New Roman"/>
        <family val="1"/>
      </rPr>
      <t xml:space="preserve"> 01 0000 110 </t>
    </r>
  </si>
  <si>
    <r>
      <t xml:space="preserve">000 </t>
    </r>
    <r>
      <rPr>
        <b/>
        <sz val="6"/>
        <rFont val="Times New Roman"/>
        <family val="1"/>
      </rPr>
      <t>1 09 04000</t>
    </r>
    <r>
      <rPr>
        <sz val="6"/>
        <rFont val="Times New Roman"/>
        <family val="1"/>
      </rPr>
      <t xml:space="preserve"> 00 0000 110</t>
    </r>
  </si>
  <si>
    <r>
      <t xml:space="preserve">182 </t>
    </r>
    <r>
      <rPr>
        <b/>
        <sz val="6"/>
        <rFont val="Times New Roman"/>
        <family val="1"/>
      </rPr>
      <t>1 09 04010</t>
    </r>
    <r>
      <rPr>
        <sz val="6"/>
        <rFont val="Times New Roman"/>
        <family val="1"/>
      </rPr>
      <t xml:space="preserve"> 02 0000 110</t>
    </r>
  </si>
  <si>
    <r>
      <t xml:space="preserve">182 </t>
    </r>
    <r>
      <rPr>
        <b/>
        <sz val="6"/>
        <rFont val="Times New Roman"/>
        <family val="1"/>
      </rPr>
      <t>1 09 04050</t>
    </r>
    <r>
      <rPr>
        <sz val="6"/>
        <rFont val="Times New Roman"/>
        <family val="1"/>
      </rPr>
      <t xml:space="preserve"> 00 0000 110</t>
    </r>
  </si>
  <si>
    <r>
      <t xml:space="preserve">182 </t>
    </r>
    <r>
      <rPr>
        <b/>
        <sz val="6"/>
        <rFont val="Times New Roman"/>
        <family val="1"/>
      </rPr>
      <t>1 09 06000</t>
    </r>
    <r>
      <rPr>
        <sz val="6"/>
        <rFont val="Times New Roman"/>
        <family val="1"/>
      </rPr>
      <t xml:space="preserve"> 02 0000 110</t>
    </r>
  </si>
  <si>
    <r>
      <t xml:space="preserve">182 </t>
    </r>
    <r>
      <rPr>
        <b/>
        <sz val="6"/>
        <rFont val="Times New Roman"/>
        <family val="1"/>
      </rPr>
      <t>1 09 06010</t>
    </r>
    <r>
      <rPr>
        <sz val="6"/>
        <rFont val="Times New Roman"/>
        <family val="1"/>
      </rPr>
      <t xml:space="preserve"> 02 0000 110</t>
    </r>
  </si>
  <si>
    <r>
      <t>182 1</t>
    </r>
    <r>
      <rPr>
        <b/>
        <sz val="6"/>
        <rFont val="Times New Roman"/>
        <family val="1"/>
      </rPr>
      <t xml:space="preserve"> 09 06020</t>
    </r>
    <r>
      <rPr>
        <sz val="6"/>
        <rFont val="Times New Roman"/>
        <family val="1"/>
      </rPr>
      <t xml:space="preserve"> 02 0000 110</t>
    </r>
  </si>
  <si>
    <r>
      <t xml:space="preserve">000 </t>
    </r>
    <r>
      <rPr>
        <b/>
        <sz val="6"/>
        <rFont val="Times New Roman"/>
        <family val="1"/>
      </rPr>
      <t>1 09 07000</t>
    </r>
    <r>
      <rPr>
        <sz val="6"/>
        <rFont val="Times New Roman"/>
        <family val="1"/>
      </rPr>
      <t xml:space="preserve"> 00 0000 110 </t>
    </r>
  </si>
  <si>
    <r>
      <t xml:space="preserve">000 </t>
    </r>
    <r>
      <rPr>
        <b/>
        <sz val="6"/>
        <rFont val="Times New Roman"/>
        <family val="1"/>
      </rPr>
      <t>1 09 07010</t>
    </r>
    <r>
      <rPr>
        <sz val="6"/>
        <rFont val="Times New Roman"/>
        <family val="1"/>
      </rPr>
      <t xml:space="preserve"> 00 0000 110</t>
    </r>
  </si>
  <si>
    <r>
      <t xml:space="preserve">000 </t>
    </r>
    <r>
      <rPr>
        <b/>
        <sz val="6"/>
        <rFont val="Times New Roman"/>
        <family val="1"/>
      </rPr>
      <t>1 09 07030</t>
    </r>
    <r>
      <rPr>
        <sz val="6"/>
        <rFont val="Times New Roman"/>
        <family val="1"/>
      </rPr>
      <t xml:space="preserve"> 00 0000 110</t>
    </r>
  </si>
  <si>
    <r>
      <t xml:space="preserve">000 </t>
    </r>
    <r>
      <rPr>
        <b/>
        <sz val="6"/>
        <rFont val="Times New Roman"/>
        <family val="1"/>
      </rPr>
      <t>1 09 07050</t>
    </r>
    <r>
      <rPr>
        <sz val="6"/>
        <rFont val="Times New Roman"/>
        <family val="1"/>
      </rPr>
      <t xml:space="preserve"> 00 0000 110</t>
    </r>
  </si>
  <si>
    <r>
      <t xml:space="preserve">000 </t>
    </r>
    <r>
      <rPr>
        <b/>
        <sz val="6"/>
        <rFont val="Times New Roman"/>
        <family val="1"/>
      </rPr>
      <t>1 08 07173</t>
    </r>
    <r>
      <rPr>
        <sz val="6"/>
        <rFont val="Times New Roman"/>
        <family val="1"/>
      </rPr>
      <t xml:space="preserve"> 01 0000 110 </t>
    </r>
  </si>
  <si>
    <t xml:space="preserve">Государственная пошлина по делам, рассматриваемым в судах общей юрисдикции, мировыми судьями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</si>
  <si>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</si>
  <si>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</si>
  <si>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r>
      <t xml:space="preserve">892 </t>
    </r>
    <r>
      <rPr>
        <b/>
        <sz val="6"/>
        <rFont val="Times New Roman"/>
        <family val="1"/>
      </rPr>
      <t>1 11 05034</t>
    </r>
    <r>
      <rPr>
        <sz val="6"/>
        <rFont val="Times New Roman"/>
        <family val="1"/>
      </rPr>
      <t xml:space="preserve"> 04 000</t>
    </r>
    <r>
      <rPr>
        <b/>
        <sz val="6"/>
        <rFont val="Times New Roman"/>
        <family val="1"/>
      </rPr>
      <t>2</t>
    </r>
    <r>
      <rPr>
        <sz val="6"/>
        <rFont val="Times New Roman"/>
        <family val="1"/>
      </rPr>
      <t xml:space="preserve"> 120   </t>
    </r>
  </si>
  <si>
    <r>
      <t xml:space="preserve">892 </t>
    </r>
    <r>
      <rPr>
        <b/>
        <sz val="6"/>
        <rFont val="Times New Roman"/>
        <family val="1"/>
      </rPr>
      <t>1 11 05034</t>
    </r>
    <r>
      <rPr>
        <sz val="6"/>
        <rFont val="Times New Roman"/>
        <family val="1"/>
      </rPr>
      <t xml:space="preserve"> 04 000</t>
    </r>
    <r>
      <rPr>
        <b/>
        <sz val="6"/>
        <rFont val="Times New Roman"/>
        <family val="1"/>
      </rPr>
      <t>3</t>
    </r>
    <r>
      <rPr>
        <sz val="6"/>
        <rFont val="Times New Roman"/>
        <family val="1"/>
      </rPr>
      <t xml:space="preserve"> 120   </t>
    </r>
  </si>
  <si>
    <r>
      <t xml:space="preserve">Доходы от сдачи </t>
    </r>
    <r>
      <rPr>
        <b/>
        <sz val="7"/>
        <rFont val="Times New Roman"/>
        <family val="1"/>
      </rPr>
      <t>в аренду имущества</t>
    </r>
    <r>
      <rPr>
        <sz val="7"/>
        <rFont val="Times New Roman"/>
        <family val="1"/>
      </rPr>
      <t>, находяще-гося в оперативном управлении органов гос. власти, органов местного самоуправления, гос.внебюдж.фондов и созданных ими учрежд. (за искл. имущ-ва бюджетных и автономных учреждений)</t>
    </r>
  </si>
  <si>
    <t xml:space="preserve">Платежи за пользование природными ресурсами </t>
  </si>
  <si>
    <t>Платежи за добычу подземных вод</t>
  </si>
  <si>
    <t xml:space="preserve"> - Налог на имущество предприятий </t>
  </si>
  <si>
    <t>Земельный налог (по обязательствам, возникшим до 01.01.2006 г.)</t>
  </si>
  <si>
    <t>Прочие налоги и сборы (по отменённым налогам и сборам субъектов РФ)</t>
  </si>
  <si>
    <t xml:space="preserve"> - налог с продаж</t>
  </si>
  <si>
    <t xml:space="preserve">  - сбор на нужды образ.учр-ний, взим. с юр.лиц</t>
  </si>
  <si>
    <t>Прочие налоги и сборы (по отменённым местным налогам и сборам )</t>
  </si>
  <si>
    <t>налог на рекламу</t>
  </si>
  <si>
    <t xml:space="preserve"> - Единовременная выплата на ремонт жилых помещений, закреплённых на правах собственности за детьми-сиротами и детьми, оставшимися без попечения родителей, а также лиц из их числа </t>
  </si>
  <si>
    <t>Доходы от размещения средств бюджетов</t>
  </si>
  <si>
    <t xml:space="preserve"> - доходы от размещения сумм, аккумулируемых в ходе проведения аукционов по продаже акций, находящихся в собственности городских округов</t>
  </si>
  <si>
    <t xml:space="preserve">  - налог на рекламу, мобилизуемый на территориях городских округов</t>
  </si>
  <si>
    <t xml:space="preserve">  - целевые сборы с граждан и предприятий, учрежде-ний, организаций на содержание милиции, на благо-устройство территории, на нужды образования и другие цели, мобилизуемые на территориях городских округов</t>
  </si>
  <si>
    <t xml:space="preserve">  - прочие местные налоги и сборы, мобилизуемые на территориях городских округов</t>
  </si>
  <si>
    <t xml:space="preserve">000 1 11 00000 00 0000 000 </t>
  </si>
  <si>
    <t>Доходы от использования имущества, находящ.в гос. и муниц. собственности</t>
  </si>
  <si>
    <t>Арендная плата за земли (свод)</t>
  </si>
  <si>
    <t>Платежи от государственных и муниципальных унитарных предприятий</t>
  </si>
  <si>
    <t xml:space="preserve">Доходы от перечисления части прибыли государственных и муниципальных унитарных предприятий, остающейся после уплаты налогов и иных обязательных платежей </t>
  </si>
  <si>
    <t>- доходы от перечисления части прибыли, остающейся после уплаты налогов и иных обязательных платежей муниц. унитарных предприятий, созданных городскими округами</t>
  </si>
  <si>
    <t xml:space="preserve">000 1 12 00000 00 0000 000 </t>
  </si>
  <si>
    <t xml:space="preserve"> - по дополнительным нормативам взамен дотации из фонда поддержки муниципальных образований (10%)</t>
  </si>
  <si>
    <t xml:space="preserve"> - по дополнительным нормативам взамен дотации из фонда поддержки муниципальных образований (15%)</t>
  </si>
  <si>
    <t>Платежи при пользовании природными ресурсами</t>
  </si>
  <si>
    <t>Плата за негативное воздействие на окружающую среду</t>
  </si>
  <si>
    <t xml:space="preserve">000 1 13 00000 00 0000 000 </t>
  </si>
  <si>
    <t>Доходы от оказания платных услуг и компенсации затрат государства</t>
  </si>
  <si>
    <t xml:space="preserve"> - прочие доходы от оказания платных услуг получателями средств бюджетов городских округов и компенсации затрат бюджетов городских округов</t>
  </si>
  <si>
    <t xml:space="preserve">000 1 14 00000 00 0000 000 </t>
  </si>
  <si>
    <t>Доходы от продажи материальных и нематериальных активов</t>
  </si>
  <si>
    <t>Доходы от продажи квартир</t>
  </si>
  <si>
    <t>Доходы от продажи земельных участков, гос.соб-ть на которые не разграничена</t>
  </si>
  <si>
    <t>- доходы от продажи земельных участков, гос.соб-ть на которые не разграничена и которые расположены в границах гор.окр.</t>
  </si>
  <si>
    <t xml:space="preserve">000 1 15 00000 00 0000 000 </t>
  </si>
  <si>
    <t>Административные платежи и сборы</t>
  </si>
  <si>
    <t xml:space="preserve">000 1 16 00000 00 0000 000 </t>
  </si>
  <si>
    <t>Штрафы, санкции, возмещение ущерба</t>
  </si>
  <si>
    <t>Денежные взыскания (штрафы) за нарушение закон-ва о налогах и сборах</t>
  </si>
  <si>
    <t xml:space="preserve"> - денежные взыскания (штрафы) за административные правонарушения в области налогов и сборов, предусм-ные Кодексом РФ об администр-ных правонарушениях</t>
  </si>
  <si>
    <t>Денежные взыскания (штрафы) за нарушение закон-ва о прим-и контр.-кас.техники при осущ-нии наличных ден-ых расчётов и (или) расчётов с использ.платёжных карт</t>
  </si>
  <si>
    <t>Денежные взыскания (штрафы) за адм-ные правонар-ия в обл-ти госуд-ого регулирования произ-ва и оборота этил. спирта, алкогольной, спиртосодержащей и табачной  продукции</t>
  </si>
  <si>
    <t>Денежные взыскания (штрафы) и иные суммы, взыскиваемые с лиц, виновных в совершении преступлений, и в возмещение ущерба имуществу</t>
  </si>
  <si>
    <r>
      <t xml:space="preserve">000 2 02 </t>
    </r>
    <r>
      <rPr>
        <b/>
        <sz val="6"/>
        <rFont val="Times New Roman"/>
        <family val="1"/>
      </rPr>
      <t>03002</t>
    </r>
    <r>
      <rPr>
        <sz val="6"/>
        <rFont val="Times New Roman"/>
        <family val="1"/>
      </rPr>
      <t xml:space="preserve"> 04 0000 151</t>
    </r>
  </si>
  <si>
    <t xml:space="preserve"> -Полноценное питание беременных женщин, кормящих матерей и детей в возрасте до 3-х лет</t>
  </si>
  <si>
    <r>
      <t xml:space="preserve">000 2 02 </t>
    </r>
    <r>
      <rPr>
        <b/>
        <sz val="6"/>
        <rFont val="Times New Roman"/>
        <family val="1"/>
      </rPr>
      <t>03055</t>
    </r>
    <r>
      <rPr>
        <sz val="6"/>
        <rFont val="Times New Roman"/>
        <family val="1"/>
      </rPr>
      <t xml:space="preserve"> 04 0000 151</t>
    </r>
  </si>
  <si>
    <t xml:space="preserve"> - Денежные выплаты (скорая)</t>
  </si>
  <si>
    <t xml:space="preserve"> за I полугодие 2012 года</t>
  </si>
  <si>
    <t xml:space="preserve">План                    I полуг 2012 года                    </t>
  </si>
  <si>
    <t>I полуг</t>
  </si>
  <si>
    <t>На единовременное пособие на усыновлённого (удочерённого) ребёнка   (Закон Орловской обл  от 12.11.2008г № 832-ОЗ)</t>
  </si>
  <si>
    <t>отклонение от плана                                    9 месяцев                  2012 года</t>
  </si>
  <si>
    <t xml:space="preserve">9 мес </t>
  </si>
  <si>
    <t xml:space="preserve"> - денежные взыскания (штрафы) и иные суммы, взыск.с лиц, виновных в совершении прест-ий, и в возмещение ущерба им-ву, зачисляемые в б-ты городских округов</t>
  </si>
  <si>
    <t xml:space="preserve"> -денежные взыскания (штрафы) за нарушение зак-ва в области охраны окружающей среды</t>
  </si>
  <si>
    <t xml:space="preserve"> -денежные взыскания (штрафы) за нарушение земельного законодательства</t>
  </si>
  <si>
    <t>Денежные взыскания (штрафы) за нарушение закон-ва в обл-ти обеспечения санитарно-эпидем-ого благополучия человека и закон-ва в сфере защиты прав потребителей</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</si>
  <si>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</si>
  <si>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t>
  </si>
  <si>
    <t>- прочие пост-ия от ден-ых взысканий (штрафов) и иных сумм в возмещение ущерба, зач-мые в б-ты гор.округов</t>
  </si>
  <si>
    <t xml:space="preserve">000 1 17 00000 00 0000 000 </t>
  </si>
  <si>
    <t>Прочие неналоговые доходы</t>
  </si>
  <si>
    <t>Невыясненные поступления</t>
  </si>
  <si>
    <t>2011 года</t>
  </si>
  <si>
    <r>
      <t xml:space="preserve">892 </t>
    </r>
    <r>
      <rPr>
        <b/>
        <sz val="6"/>
        <rFont val="Times New Roman"/>
        <family val="1"/>
      </rPr>
      <t>1 11 05024</t>
    </r>
    <r>
      <rPr>
        <sz val="6"/>
        <rFont val="Times New Roman"/>
        <family val="1"/>
      </rPr>
      <t xml:space="preserve"> 04 0000 120</t>
    </r>
  </si>
  <si>
    <r>
      <t xml:space="preserve">892 </t>
    </r>
    <r>
      <rPr>
        <b/>
        <sz val="6"/>
        <rFont val="Times New Roman"/>
        <family val="1"/>
      </rPr>
      <t>1 11 07010</t>
    </r>
    <r>
      <rPr>
        <sz val="6"/>
        <rFont val="Times New Roman"/>
        <family val="1"/>
      </rPr>
      <t xml:space="preserve"> 00 0000 120   </t>
    </r>
  </si>
  <si>
    <r>
      <t xml:space="preserve">892 </t>
    </r>
    <r>
      <rPr>
        <b/>
        <sz val="6"/>
        <rFont val="Times New Roman"/>
        <family val="1"/>
      </rPr>
      <t>1 11 07014</t>
    </r>
    <r>
      <rPr>
        <sz val="6"/>
        <rFont val="Times New Roman"/>
        <family val="1"/>
      </rPr>
      <t xml:space="preserve"> 04 0000 120</t>
    </r>
  </si>
  <si>
    <r>
      <t xml:space="preserve">892 </t>
    </r>
    <r>
      <rPr>
        <b/>
        <sz val="6"/>
        <rFont val="Times New Roman"/>
        <family val="1"/>
      </rPr>
      <t>1 14 01040</t>
    </r>
    <r>
      <rPr>
        <sz val="6"/>
        <rFont val="Times New Roman"/>
        <family val="1"/>
      </rPr>
      <t xml:space="preserve"> 04 0000 410</t>
    </r>
  </si>
  <si>
    <r>
      <t xml:space="preserve">892 </t>
    </r>
    <r>
      <rPr>
        <b/>
        <sz val="6"/>
        <rFont val="Times New Roman"/>
        <family val="1"/>
      </rPr>
      <t>1 14 06012</t>
    </r>
    <r>
      <rPr>
        <sz val="6"/>
        <rFont val="Times New Roman"/>
        <family val="1"/>
      </rPr>
      <t xml:space="preserve"> 04 0000 430</t>
    </r>
  </si>
  <si>
    <r>
      <t xml:space="preserve">892 </t>
    </r>
    <r>
      <rPr>
        <b/>
        <sz val="6"/>
        <rFont val="Times New Roman"/>
        <family val="1"/>
      </rPr>
      <t>1 14 06024</t>
    </r>
    <r>
      <rPr>
        <sz val="6"/>
        <rFont val="Times New Roman"/>
        <family val="1"/>
      </rPr>
      <t xml:space="preserve"> 04 0000 430</t>
    </r>
  </si>
  <si>
    <r>
      <t xml:space="preserve">892 </t>
    </r>
    <r>
      <rPr>
        <b/>
        <sz val="6"/>
        <rFont val="Times New Roman"/>
        <family val="1"/>
      </rPr>
      <t>1 17 05040</t>
    </r>
    <r>
      <rPr>
        <sz val="6"/>
        <rFont val="Times New Roman"/>
        <family val="1"/>
      </rPr>
      <t xml:space="preserve"> 04 0000 180</t>
    </r>
  </si>
  <si>
    <t>в сравнении с 2011г</t>
  </si>
  <si>
    <t>Невыясненные поступления, зачисляемые в бюджеты городских округов</t>
  </si>
  <si>
    <t xml:space="preserve">Прочие неналоговые доходы </t>
  </si>
  <si>
    <t>Прочие неналоговые доходы бюджетов городских округов</t>
  </si>
  <si>
    <t xml:space="preserve">000 2 00 00000 00 0000 000 </t>
  </si>
  <si>
    <t xml:space="preserve">000 2 02 00000 00 0000 000 </t>
  </si>
  <si>
    <t>000 8 90 00000 00 0000 000</t>
  </si>
  <si>
    <t xml:space="preserve">ВСЕГО ДОХОДОВ </t>
  </si>
  <si>
    <t>Справочно</t>
  </si>
  <si>
    <t>Из общей суммы доходов:</t>
  </si>
  <si>
    <t xml:space="preserve"> - На выполнение обязательств городского округа</t>
  </si>
  <si>
    <t xml:space="preserve">                    Удельный вес (в общем объёме доходов)</t>
  </si>
  <si>
    <t xml:space="preserve"> - На выполнение областных и федеральных полномочий</t>
  </si>
  <si>
    <t>в том числе:</t>
  </si>
  <si>
    <t xml:space="preserve"> -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</si>
  <si>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 государственная пошлина за выдачу разрешения на установку рекламной конструкции</t>
  </si>
  <si>
    <t>Доходы, получаемые в виде арендной либо иной платы за передачу в возмездное пользование гос. и муниц.имущества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</si>
  <si>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 соб-ти на землю, а также ср-ва от продажи права на заключ договоров аренды указанных зем. участков (за исключением зем. участков бюдж.и автономных учреждений)</t>
  </si>
  <si>
    <t xml:space="preserve"> - доходы, получаемые в виде арендной платы, а также средства от продажи права на заключ. договоров аренды за земли, находящиеся в собст-сти городских округов (за исключ. зем. участков мун.бюдж. и автон-ых учр-ий )</t>
  </si>
  <si>
    <t xml:space="preserve"> - доходы от сдачи в аренду имущества, находя-щегося в оперативном управлении органов управ-ления гор. округов и созданных ими учреждений (за исключ имущ-ва мун.бюдж. и автономных учрежд.)</t>
  </si>
  <si>
    <r>
      <t xml:space="preserve">Доходы </t>
    </r>
    <r>
      <rPr>
        <b/>
        <sz val="7"/>
        <rFont val="Times New Roman"/>
        <family val="1"/>
      </rPr>
      <t>от реализации имуществава</t>
    </r>
    <r>
      <rPr>
        <sz val="7"/>
        <rFont val="Times New Roman"/>
        <family val="1"/>
      </rPr>
      <t>, наход-ся в гос.и муниц.соб-ти  (за исключ.имущ.бюдж и авт.учр., а также имущ-ва гос.и мун.унит.предпр., в т. ч.казенных)</t>
    </r>
  </si>
  <si>
    <t>Доходы от реализации имущества, находящегося в соб-ти городских округов ( за исключением имущества муниципальных бюджетных и  автономных учреждений, а также имущества мун. унитарных предприятий, в том числе казенных), в части реализации осн.ср-в по указанному им-ву</t>
  </si>
  <si>
    <t xml:space="preserve"> - доходы от реализации иного имущества, находящегося в соб-ти городских округов (за исключением имущества муниципальных бюджетных и автономных учреждений, а также имущества мун. унитарных предприятий, в том числе казенных), в части реализации осн.ср-в по указанному им-ву</t>
  </si>
  <si>
    <t xml:space="preserve">на питание учащимся (50% затрат) и за молоко (100%) </t>
  </si>
  <si>
    <t>на организацию летнего отдыха</t>
  </si>
  <si>
    <t>на капитальный ремонт и ремонт дворовых территорий многоквартирных домов, проездов к дворовым территориям многоквартирных домов</t>
  </si>
  <si>
    <t xml:space="preserve">на внедрение отраслевой системы оплаты труда в муниципальных образовательных учреждениях, реализующих программу дошкольного образования </t>
  </si>
  <si>
    <t xml:space="preserve">на модернизацию региональных систем общего образования </t>
  </si>
  <si>
    <r>
      <t xml:space="preserve">Доходы </t>
    </r>
    <r>
      <rPr>
        <b/>
        <sz val="6"/>
        <rFont val="Times New Roman"/>
        <family val="1"/>
      </rPr>
      <t>от продажи земельных участков</t>
    </r>
    <r>
      <rPr>
        <sz val="6"/>
        <rFont val="Times New Roman"/>
        <family val="1"/>
      </rPr>
      <t>, находящихся в гос. и мун. соб-ти (за исключением земельных участков бюдж. и автономных учреждений)</t>
    </r>
  </si>
  <si>
    <t>Доходы от продажи земельных участков, гос.соб-ть на которые разграничена (за исключением зем.участков бюджет. и автон. учреждений)</t>
  </si>
  <si>
    <t>- доходы от продажи земельных участков, нах.в соб-ти гор.окр. (за исключением земельных участков мун.бюдж. и автон. учреждений)</t>
  </si>
  <si>
    <t>Платежи, взимаемые гос. и муниц. органами (организациями) за выполнение определенных функций</t>
  </si>
  <si>
    <r>
      <t xml:space="preserve"> - </t>
    </r>
    <r>
      <rPr>
        <sz val="6"/>
        <rFont val="Times New Roman"/>
        <family val="1"/>
      </rPr>
      <t>Платежи, взимаемые органами местного самоуправления (организациями) городских округов за выполнение определенных функций</t>
    </r>
  </si>
  <si>
    <t xml:space="preserve"> - 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НК РФ, а также штрафы, взыскание которых осуществляется на основании ранее действовавшей статьи 117 НК РФ</t>
  </si>
  <si>
    <t xml:space="preserve"> -денежные взыскания (штрафы) за наруш. зак-ва РФ  об охране и испол. животного мира</t>
  </si>
  <si>
    <t xml:space="preserve"> -денежные взыскания (штрафы) за нарушение закон-ва РФ о недрах</t>
  </si>
  <si>
    <t>000 1 12 01010 01 0000 120</t>
  </si>
  <si>
    <t>000 1 12 01020 01 0000 120</t>
  </si>
  <si>
    <t>000 1 12 01030 01 0000 120</t>
  </si>
  <si>
    <t xml:space="preserve"> - плата за сбросы загрязняющих веществ в водные объекты</t>
  </si>
  <si>
    <t>000 1 12 01040 01 0000 120</t>
  </si>
  <si>
    <t xml:space="preserve"> - плата за размещение отходов производства и потребления</t>
  </si>
  <si>
    <t xml:space="preserve"> - плата за выбросы загрязн-х в-в в атм.воздух стационарными объектами</t>
  </si>
  <si>
    <t xml:space="preserve"> - плата за выбросы загрязн-х в-в в атм.воздух передвижными объектами</t>
  </si>
  <si>
    <r>
      <t>000</t>
    </r>
    <r>
      <rPr>
        <b/>
        <sz val="6"/>
        <rFont val="Times New Roman"/>
        <family val="1"/>
      </rPr>
      <t xml:space="preserve"> 1 16 43000</t>
    </r>
    <r>
      <rPr>
        <sz val="6"/>
        <rFont val="Times New Roman"/>
        <family val="1"/>
      </rPr>
      <t xml:space="preserve"> 01 0000 140</t>
    </r>
  </si>
  <si>
    <t>Денежные взыскания (штрафы) за нарушение законодательства РФ об админ-х правонарушениях, предусмотренные статьей 20.25 Кодекса РФ об административных правонарушениях</t>
  </si>
  <si>
    <t>2012 года</t>
  </si>
  <si>
    <t xml:space="preserve"> - налог на имущество физ-их лиц, взимаемый по ставкам, применяемым к объектам налогообложения, расположенным в границах городских округов</t>
  </si>
  <si>
    <r>
      <t xml:space="preserve">182 </t>
    </r>
    <r>
      <rPr>
        <b/>
        <sz val="6"/>
        <rFont val="Times New Roman"/>
        <family val="1"/>
      </rPr>
      <t>1 01 02020</t>
    </r>
    <r>
      <rPr>
        <sz val="6"/>
        <rFont val="Times New Roman"/>
        <family val="1"/>
      </rPr>
      <t xml:space="preserve"> 01 0000 110 переименован с 01.01.2012</t>
    </r>
  </si>
  <si>
    <r>
      <t xml:space="preserve">182 </t>
    </r>
    <r>
      <rPr>
        <b/>
        <sz val="6"/>
        <rFont val="Times New Roman"/>
        <family val="1"/>
      </rPr>
      <t>1 01 02010</t>
    </r>
    <r>
      <rPr>
        <sz val="6"/>
        <rFont val="Times New Roman"/>
        <family val="1"/>
      </rPr>
      <t xml:space="preserve"> 01 1000 110 переименован с 01.01.2012 </t>
    </r>
  </si>
  <si>
    <r>
      <t xml:space="preserve">182 </t>
    </r>
    <r>
      <rPr>
        <b/>
        <sz val="6"/>
        <rFont val="Times New Roman"/>
        <family val="1"/>
      </rPr>
      <t>1 01 02030</t>
    </r>
    <r>
      <rPr>
        <sz val="6"/>
        <rFont val="Times New Roman"/>
        <family val="1"/>
      </rPr>
      <t xml:space="preserve"> 01 0000 110 переименован с 01.01.2012 </t>
    </r>
  </si>
  <si>
    <r>
      <t xml:space="preserve">182 </t>
    </r>
    <r>
      <rPr>
        <b/>
        <sz val="6"/>
        <rFont val="Times New Roman"/>
        <family val="1"/>
      </rPr>
      <t>1 01 02040</t>
    </r>
    <r>
      <rPr>
        <sz val="6"/>
        <rFont val="Times New Roman"/>
        <family val="1"/>
      </rPr>
      <t xml:space="preserve"> 01 1000 110 переименован с 01.01.2012 </t>
    </r>
  </si>
  <si>
    <t xml:space="preserve"> - из резервного фонда Президента РФ (на капитальный ремонт МОУ средней школы № 3) </t>
  </si>
  <si>
    <t xml:space="preserve"> - на наказы избирателей</t>
  </si>
  <si>
    <t xml:space="preserve"> - из резервного фонда Правительства Орловской обл. (на благоустройство воинских захоронений)</t>
  </si>
  <si>
    <t xml:space="preserve"> - из резервного фонда Правительства Орловской обл. (на систему вывода сигнала о срабатывании пожарной сигнализации в общеобразовательных учреждениях на пульт "01" ЕДС)</t>
  </si>
  <si>
    <t xml:space="preserve"> - из резервного фонда Правительства Орловской обл. (на капитальный ремонт кровли детского сада № 9)</t>
  </si>
  <si>
    <t xml:space="preserve"> - из резервного фонда Правительства Орловской обл. (на замену аварийных оконных блоков детского сада № 9)</t>
  </si>
  <si>
    <t xml:space="preserve"> - из резервного фонда Правительства Орловской обл. (на капитальный ремонт МОУ средней школы № 3)</t>
  </si>
  <si>
    <t xml:space="preserve"> - из резервного фонда Правительства Орловской обл. (на капитальный ремонт кровли средней школы № 8)</t>
  </si>
  <si>
    <t xml:space="preserve"> Перепись  </t>
  </si>
  <si>
    <t xml:space="preserve"> На составление (изменение и дополнение) списков кандидатов присяжных заседателей </t>
  </si>
  <si>
    <t xml:space="preserve"> ЗАГС  </t>
  </si>
  <si>
    <t xml:space="preserve"> На выплату единовременных пособий при всех формах устройства детей, лишённых родительского попечения, в семью </t>
  </si>
  <si>
    <t xml:space="preserve"> Классное руководство        </t>
  </si>
  <si>
    <t xml:space="preserve"> На выполнение передаваемых полномочй субъектов  </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</si>
  <si>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</si>
  <si>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r>
      <t xml:space="preserve">182 </t>
    </r>
    <r>
      <rPr>
        <b/>
        <sz val="6"/>
        <rFont val="Times New Roman"/>
        <family val="1"/>
      </rPr>
      <t>1 05 02010</t>
    </r>
    <r>
      <rPr>
        <sz val="6"/>
        <rFont val="Times New Roman"/>
        <family val="1"/>
      </rPr>
      <t xml:space="preserve"> 02 0000 110</t>
    </r>
  </si>
  <si>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</si>
  <si>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 государственная пошлина по делам, рассматриваемым в судах общей юрисдикции, мировыми судьями (за исключением Верховного Суда РФ)</t>
  </si>
  <si>
    <t xml:space="preserve">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гор.округов</t>
  </si>
  <si>
    <t xml:space="preserve"> На обеспечение жильём молодых семей  </t>
  </si>
  <si>
    <t xml:space="preserve"> На строительство, модернизацию, ремонт и содержание автомобильных дорог общего пользования                                                                            </t>
  </si>
  <si>
    <r>
      <t xml:space="preserve">На обесп меропр </t>
    </r>
    <r>
      <rPr>
        <u val="single"/>
        <sz val="8"/>
        <rFont val="Times New Roman"/>
        <family val="1"/>
      </rPr>
      <t>по кап рем</t>
    </r>
    <r>
      <rPr>
        <sz val="8"/>
        <rFont val="Times New Roman"/>
        <family val="1"/>
      </rPr>
      <t xml:space="preserve"> многокварт домов  за счёт средств бюджетов </t>
    </r>
  </si>
  <si>
    <t xml:space="preserve">На модернизацию региональных систем общего образования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</si>
</sst>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
    <numFmt numFmtId="170" formatCode="[$€-2]\ ###,000_);[Red]\([$€-2]\ ###,000\)"/>
    <numFmt numFmtId="171" formatCode="_-* #,##0.0_р_._-;\-* #,##0.0_р_._-;_-* &quot;-&quot;??_р_._-;_-@_-"/>
    <numFmt numFmtId="172" formatCode="#,##0.000"/>
    <numFmt numFmtId="173" formatCode="_-* #,##0.000_р_._-;\-* #,##0.000_р_._-;_-* &quot;-&quot;??_р_._-;_-@_-"/>
    <numFmt numFmtId="174" formatCode="#,##0.00_ ;\-#,##0.00\ "/>
    <numFmt numFmtId="175" formatCode="#,##0.000_ ;\-#,##0.000\ "/>
    <numFmt numFmtId="176" formatCode="0.000"/>
    <numFmt numFmtId="177" formatCode="#,##0.0000"/>
    <numFmt numFmtId="178" formatCode="0.E+00"/>
    <numFmt numFmtId="179" formatCode="000000"/>
    <numFmt numFmtId="180" formatCode="[$-FC19]d\ mmmm\ yyyy\ &quot;г.&quot;"/>
  </numFmts>
  <fonts count="25">
    <font>
      <sz val="10"/>
      <name val="Arial Cyr"/>
      <family val="0"/>
    </font>
    <font>
      <sz val="8"/>
      <name val="Times New Roman"/>
      <family val="1"/>
    </font>
    <font>
      <b/>
      <i/>
      <u val="single"/>
      <sz val="10"/>
      <name val="Times New Roman"/>
      <family val="1"/>
    </font>
    <font>
      <b/>
      <u val="single"/>
      <sz val="10"/>
      <name val="Times New Roman"/>
      <family val="1"/>
    </font>
    <font>
      <u val="single"/>
      <sz val="10"/>
      <name val="Times New Roman"/>
      <family val="1"/>
    </font>
    <font>
      <b/>
      <sz val="8"/>
      <name val="Times New Roman"/>
      <family val="1"/>
    </font>
    <font>
      <sz val="10"/>
      <name val="Times New Roman"/>
      <family val="1"/>
    </font>
    <font>
      <b/>
      <sz val="10"/>
      <name val="Times New Roman"/>
      <family val="1"/>
    </font>
    <font>
      <b/>
      <sz val="6"/>
      <name val="Times New Roman"/>
      <family val="1"/>
    </font>
    <font>
      <b/>
      <sz val="7"/>
      <name val="Times New Roman"/>
      <family val="1"/>
    </font>
    <font>
      <sz val="7"/>
      <name val="Times New Roman"/>
      <family val="1"/>
    </font>
    <font>
      <sz val="6"/>
      <name val="Times New Roman"/>
      <family val="1"/>
    </font>
    <font>
      <i/>
      <sz val="7"/>
      <name val="Times New Roman"/>
      <family val="1"/>
    </font>
    <font>
      <b/>
      <i/>
      <sz val="9"/>
      <name val="Times New Roman"/>
      <family val="1"/>
    </font>
    <font>
      <b/>
      <i/>
      <sz val="8"/>
      <name val="Times New Roman"/>
      <family val="1"/>
    </font>
    <font>
      <i/>
      <sz val="8"/>
      <name val="Times New Roman"/>
      <family val="1"/>
    </font>
    <font>
      <b/>
      <i/>
      <sz val="7"/>
      <name val="Times New Roman"/>
      <family val="1"/>
    </font>
    <font>
      <b/>
      <u val="single"/>
      <sz val="11"/>
      <name val="Times New Roman"/>
      <family val="1"/>
    </font>
    <font>
      <b/>
      <sz val="11"/>
      <name val="Times New Roman"/>
      <family val="1"/>
    </font>
    <font>
      <u val="single"/>
      <sz val="8"/>
      <name val="Times New Roman"/>
      <family val="1"/>
    </font>
    <font>
      <u val="single"/>
      <sz val="9"/>
      <name val="Times New Roman"/>
      <family val="1"/>
    </font>
    <font>
      <sz val="7"/>
      <name val="Arial Narrow"/>
      <family val="2"/>
    </font>
    <font>
      <b/>
      <sz val="11"/>
      <name val="Arial Cyr"/>
      <family val="2"/>
    </font>
    <font>
      <b/>
      <sz val="9"/>
      <name val="Times New Roman"/>
      <family val="1"/>
    </font>
    <font>
      <sz val="8"/>
      <name val="Arial Cyr"/>
      <family val="2"/>
    </font>
  </fonts>
  <fills count="10">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31"/>
        <bgColor indexed="64"/>
      </patternFill>
    </fill>
    <fill>
      <patternFill patternType="solid">
        <fgColor indexed="13"/>
        <bgColor indexed="64"/>
      </patternFill>
    </fill>
  </fills>
  <borders count="142">
    <border>
      <left/>
      <right/>
      <top/>
      <bottom/>
      <diagonal/>
    </border>
    <border>
      <left style="thin"/>
      <right>
        <color indexed="63"/>
      </right>
      <top style="thin"/>
      <bottom style="thin"/>
    </border>
    <border>
      <left style="thin"/>
      <right style="thin"/>
      <top style="medium"/>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thin"/>
      <bottom style="medium"/>
    </border>
    <border>
      <left style="thin"/>
      <right>
        <color indexed="63"/>
      </right>
      <top style="hair"/>
      <bottom style="medium"/>
    </border>
    <border>
      <left>
        <color indexed="63"/>
      </left>
      <right>
        <color indexed="63"/>
      </right>
      <top style="thin"/>
      <bottom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thin"/>
      <top>
        <color indexed="63"/>
      </top>
      <bottom>
        <color indexed="63"/>
      </bottom>
    </border>
    <border>
      <left style="thin"/>
      <right>
        <color indexed="63"/>
      </right>
      <top>
        <color indexed="63"/>
      </top>
      <bottom>
        <color indexed="63"/>
      </bottom>
    </border>
    <border>
      <left style="thin"/>
      <right style="medium"/>
      <top style="thin"/>
      <bottom style="thin"/>
    </border>
    <border>
      <left style="thin"/>
      <right>
        <color indexed="63"/>
      </right>
      <top>
        <color indexed="63"/>
      </top>
      <bottom style="medium"/>
    </border>
    <border>
      <left>
        <color indexed="63"/>
      </left>
      <right>
        <color indexed="63"/>
      </right>
      <top style="thick"/>
      <bottom>
        <color indexed="63"/>
      </bottom>
    </border>
    <border>
      <left style="thin"/>
      <right style="medium"/>
      <top style="thin"/>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medium"/>
      <bottom style="thin"/>
    </border>
    <border>
      <left style="thin"/>
      <right style="thin"/>
      <top style="medium"/>
      <bottom style="thin"/>
    </border>
    <border>
      <left style="medium"/>
      <right style="medium"/>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medium"/>
      <top style="thin"/>
      <bottom style="hair"/>
    </border>
    <border>
      <left style="thin"/>
      <right style="thin"/>
      <top style="thin"/>
      <bottom style="hair"/>
    </border>
    <border>
      <left style="thin"/>
      <right style="medium"/>
      <top style="thin"/>
      <bottom style="medium"/>
    </border>
    <border>
      <left style="medium"/>
      <right style="medium"/>
      <top style="hair"/>
      <bottom style="thin"/>
    </border>
    <border>
      <left style="medium"/>
      <right style="medium"/>
      <top style="thin"/>
      <bottom style="thin"/>
    </border>
    <border>
      <left style="thin"/>
      <right style="thin"/>
      <top style="thin"/>
      <bottom style="thin"/>
    </border>
    <border>
      <left style="thin"/>
      <right style="thin"/>
      <top style="hair"/>
      <bottom style="medium"/>
    </border>
    <border>
      <left style="thin"/>
      <right style="medium"/>
      <top style="hair"/>
      <bottom style="medium"/>
    </border>
    <border>
      <left style="medium"/>
      <right style="medium"/>
      <top style="hair"/>
      <bottom style="medium"/>
    </border>
    <border>
      <left>
        <color indexed="63"/>
      </left>
      <right>
        <color indexed="63"/>
      </right>
      <top style="thin"/>
      <bottom style="hair"/>
    </border>
    <border>
      <left>
        <color indexed="63"/>
      </left>
      <right>
        <color indexed="63"/>
      </right>
      <top style="hair"/>
      <bottom style="thin"/>
    </border>
    <border>
      <left style="thin"/>
      <right style="thin"/>
      <top style="hair"/>
      <bottom style="thin"/>
    </border>
    <border>
      <left style="medium"/>
      <right style="medium"/>
      <top style="thin"/>
      <bottom style="medium"/>
    </border>
    <border>
      <left>
        <color indexed="63"/>
      </left>
      <right>
        <color indexed="63"/>
      </right>
      <top style="thin"/>
      <bottom style="medium"/>
    </border>
    <border>
      <left style="thin"/>
      <right style="thin"/>
      <top style="thin"/>
      <bottom style="medium"/>
    </border>
    <border>
      <left style="thin"/>
      <right style="thin"/>
      <top style="hair"/>
      <bottom style="hair"/>
    </border>
    <border>
      <left style="medium"/>
      <right style="medium"/>
      <top>
        <color indexed="63"/>
      </top>
      <bottom>
        <color indexed="63"/>
      </bottom>
    </border>
    <border>
      <left style="thin"/>
      <right style="medium"/>
      <top style="hair"/>
      <bottom>
        <color indexed="63"/>
      </bottom>
    </border>
    <border>
      <left style="medium"/>
      <right style="medium"/>
      <top style="hair"/>
      <bottom>
        <color indexed="63"/>
      </bottom>
    </border>
    <border>
      <left style="thin"/>
      <right style="thin"/>
      <top style="hair"/>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thin"/>
      <top style="thin"/>
      <bottom>
        <color indexed="63"/>
      </bottom>
    </border>
    <border>
      <left style="thin"/>
      <right style="thin"/>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style="thin"/>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color indexed="63"/>
      </top>
      <bottom style="hair"/>
    </border>
    <border>
      <left>
        <color indexed="63"/>
      </left>
      <right>
        <color indexed="63"/>
      </right>
      <top>
        <color indexed="63"/>
      </top>
      <bottom style="hair"/>
    </border>
    <border>
      <left>
        <color indexed="63"/>
      </left>
      <right>
        <color indexed="63"/>
      </right>
      <top style="hair"/>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style="thin"/>
    </border>
    <border>
      <left>
        <color indexed="63"/>
      </left>
      <right style="medium"/>
      <top style="medium"/>
      <bottom style="medium"/>
    </border>
    <border>
      <left>
        <color indexed="63"/>
      </left>
      <right style="medium"/>
      <top>
        <color indexed="63"/>
      </top>
      <bottom style="thin"/>
    </border>
    <border>
      <left>
        <color indexed="63"/>
      </left>
      <right style="thin"/>
      <top style="medium"/>
      <bottom style="medium"/>
    </border>
    <border>
      <left style="thin"/>
      <right>
        <color indexed="63"/>
      </right>
      <top style="medium"/>
      <bottom style="hair"/>
    </border>
    <border>
      <left style="medium"/>
      <right style="medium"/>
      <top style="medium"/>
      <bottom style="hair"/>
    </border>
    <border>
      <left>
        <color indexed="63"/>
      </left>
      <right>
        <color indexed="63"/>
      </right>
      <top style="medium"/>
      <bottom style="hair"/>
    </border>
    <border>
      <left style="thin"/>
      <right style="thin"/>
      <top style="medium"/>
      <bottom style="hair"/>
    </border>
    <border>
      <left style="thin"/>
      <right style="medium"/>
      <top style="medium"/>
      <bottom style="hair"/>
    </border>
    <border>
      <left>
        <color indexed="63"/>
      </left>
      <right style="medium"/>
      <top>
        <color indexed="63"/>
      </top>
      <bottom>
        <color indexed="63"/>
      </bottom>
    </border>
    <border>
      <left style="thin"/>
      <right>
        <color indexed="63"/>
      </right>
      <top style="medium"/>
      <bottom>
        <color indexed="63"/>
      </bottom>
    </border>
    <border>
      <left style="medium"/>
      <right style="medium"/>
      <top style="medium"/>
      <bottom>
        <color indexed="63"/>
      </bottom>
    </border>
    <border>
      <left style="thin"/>
      <right style="medium"/>
      <top style="medium"/>
      <bottom>
        <color indexed="63"/>
      </bottom>
    </border>
    <border>
      <left>
        <color indexed="63"/>
      </left>
      <right style="medium"/>
      <top style="hair"/>
      <bottom style="thin"/>
    </border>
    <border>
      <left>
        <color indexed="63"/>
      </left>
      <right>
        <color indexed="63"/>
      </right>
      <top style="hair"/>
      <bottom>
        <color indexed="63"/>
      </bottom>
    </border>
    <border>
      <left style="medium"/>
      <right style="thin"/>
      <top style="thin"/>
      <bottom style="medium"/>
    </border>
    <border>
      <left>
        <color indexed="63"/>
      </left>
      <right style="thin"/>
      <top style="thin"/>
      <bottom style="medium"/>
    </border>
    <border>
      <left style="medium"/>
      <right style="medium"/>
      <top style="hair"/>
      <bottom style="hair"/>
    </border>
    <border>
      <left>
        <color indexed="63"/>
      </left>
      <right>
        <color indexed="63"/>
      </right>
      <top style="hair"/>
      <bottom style="hair"/>
    </border>
    <border>
      <left>
        <color indexed="63"/>
      </left>
      <right style="thin"/>
      <top style="hair"/>
      <bottom>
        <color indexed="63"/>
      </bottom>
    </border>
    <border>
      <left style="medium"/>
      <right style="thin"/>
      <top style="thin"/>
      <bottom style="thin"/>
    </border>
    <border>
      <left style="medium"/>
      <right style="thin"/>
      <top style="thin"/>
      <bottom style="hair"/>
    </border>
    <border>
      <left style="medium"/>
      <right style="thin"/>
      <top style="hair"/>
      <bottom style="thin"/>
    </border>
    <border>
      <left style="medium"/>
      <right style="thin"/>
      <top style="hair"/>
      <bottom>
        <color indexed="63"/>
      </bottom>
    </border>
    <border>
      <left style="medium"/>
      <right style="thin"/>
      <top>
        <color indexed="63"/>
      </top>
      <bottom style="hair"/>
    </border>
    <border>
      <left style="medium"/>
      <right style="thin"/>
      <top style="hair"/>
      <bottom style="hair"/>
    </border>
    <border>
      <left style="medium"/>
      <right style="medium"/>
      <top style="thick"/>
      <bottom style="thick"/>
    </border>
    <border>
      <left style="thin"/>
      <right style="medium"/>
      <top>
        <color indexed="63"/>
      </top>
      <bottom style="medium"/>
    </border>
    <border>
      <left>
        <color indexed="63"/>
      </left>
      <right>
        <color indexed="63"/>
      </right>
      <top style="thick"/>
      <bottom style="thick"/>
    </border>
    <border>
      <left style="thin"/>
      <right style="thin"/>
      <top style="thick"/>
      <bottom style="thick"/>
    </border>
    <border>
      <left style="medium"/>
      <right style="thin"/>
      <top style="thick"/>
      <bottom style="thick"/>
    </border>
    <border>
      <left>
        <color indexed="63"/>
      </left>
      <right style="thin"/>
      <top style="thick"/>
      <bottom style="thick"/>
    </border>
    <border>
      <left style="thin"/>
      <right>
        <color indexed="63"/>
      </right>
      <top style="thick"/>
      <bottom style="thick"/>
    </border>
    <border>
      <left style="thin"/>
      <right style="thin"/>
      <top>
        <color indexed="63"/>
      </top>
      <bottom style="hair"/>
    </border>
    <border>
      <left style="thin"/>
      <right style="medium"/>
      <top>
        <color indexed="63"/>
      </top>
      <bottom style="hair"/>
    </border>
    <border>
      <left style="medium"/>
      <right style="thin"/>
      <top>
        <color indexed="63"/>
      </top>
      <bottom style="medium"/>
    </border>
    <border>
      <left style="medium"/>
      <right style="thin"/>
      <top style="medium"/>
      <bottom style="medium"/>
    </border>
    <border>
      <left style="medium"/>
      <right>
        <color indexed="63"/>
      </right>
      <top style="thin"/>
      <bottom style="thin"/>
    </border>
    <border>
      <left style="medium"/>
      <right>
        <color indexed="63"/>
      </right>
      <top style="thin"/>
      <bottom style="hair"/>
    </border>
    <border>
      <left style="medium"/>
      <right>
        <color indexed="63"/>
      </right>
      <top style="hair"/>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hair"/>
    </border>
    <border>
      <left style="medium"/>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style="medium"/>
      <top style="hair"/>
      <bottom style="hair"/>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hair"/>
    </border>
    <border>
      <left>
        <color indexed="63"/>
      </left>
      <right style="medium"/>
      <top style="medium"/>
      <bottom style="hair"/>
    </border>
    <border>
      <left>
        <color indexed="63"/>
      </left>
      <right style="thin"/>
      <top>
        <color indexed="63"/>
      </top>
      <bottom style="hair"/>
    </border>
    <border>
      <left>
        <color indexed="63"/>
      </left>
      <right style="thin"/>
      <top style="hair"/>
      <bottom style="hair"/>
    </border>
    <border>
      <left>
        <color indexed="63"/>
      </left>
      <right style="thin"/>
      <top>
        <color indexed="63"/>
      </top>
      <bottom>
        <color indexed="63"/>
      </bottom>
    </border>
    <border>
      <left>
        <color indexed="63"/>
      </left>
      <right style="thin"/>
      <top style="hair"/>
      <bottom style="thin"/>
    </border>
    <border>
      <left style="medium"/>
      <right>
        <color indexed="63"/>
      </right>
      <top style="hair"/>
      <bottom>
        <color indexed="63"/>
      </bottom>
    </border>
    <border>
      <left>
        <color indexed="63"/>
      </left>
      <right style="medium"/>
      <top style="hair"/>
      <bottom>
        <color indexed="63"/>
      </bottom>
    </border>
    <border>
      <left>
        <color indexed="63"/>
      </left>
      <right style="medium"/>
      <top style="thin"/>
      <bottom style="medium"/>
    </border>
    <border>
      <left style="thin"/>
      <right style="medium"/>
      <top style="thick"/>
      <bottom style="thick"/>
    </border>
    <border>
      <left style="thin"/>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style="medium"/>
      <right style="medium"/>
      <top>
        <color indexed="63"/>
      </top>
      <bottom style="thick"/>
    </border>
    <border>
      <left>
        <color indexed="63"/>
      </left>
      <right style="thin"/>
      <top style="thin"/>
      <bottom style="thin"/>
    </border>
    <border>
      <left>
        <color indexed="63"/>
      </left>
      <right style="thin"/>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2">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0" fillId="0" borderId="1" xfId="0" applyFont="1" applyFill="1" applyBorder="1" applyAlignment="1">
      <alignment vertical="center" wrapText="1"/>
    </xf>
    <xf numFmtId="0" fontId="9" fillId="0" borderId="2" xfId="0" applyFont="1" applyFill="1" applyBorder="1" applyAlignment="1">
      <alignment horizontal="center" vertical="center"/>
    </xf>
    <xf numFmtId="49" fontId="10" fillId="0" borderId="3" xfId="0" applyNumberFormat="1" applyFont="1" applyFill="1" applyBorder="1" applyAlignment="1">
      <alignment horizontal="left" vertical="center" wrapText="1"/>
    </xf>
    <xf numFmtId="49" fontId="11" fillId="0" borderId="4" xfId="0" applyNumberFormat="1" applyFont="1" applyFill="1" applyBorder="1" applyAlignment="1">
      <alignment horizontal="center" vertical="center"/>
    </xf>
    <xf numFmtId="49" fontId="10" fillId="0" borderId="5"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3" xfId="0" applyNumberFormat="1" applyFont="1" applyFill="1" applyBorder="1" applyAlignment="1">
      <alignment horizontal="left" vertical="center" wrapText="1"/>
    </xf>
    <xf numFmtId="0" fontId="6" fillId="0" borderId="0" xfId="0" applyFont="1" applyAlignment="1">
      <alignment/>
    </xf>
    <xf numFmtId="0" fontId="1" fillId="0" borderId="0" xfId="0" applyFont="1" applyAlignment="1">
      <alignment/>
    </xf>
    <xf numFmtId="0" fontId="6" fillId="0" borderId="0" xfId="0" applyFont="1" applyAlignment="1">
      <alignment vertical="center"/>
    </xf>
    <xf numFmtId="0" fontId="1" fillId="0" borderId="1" xfId="0" applyFont="1" applyFill="1" applyBorder="1" applyAlignment="1">
      <alignment vertical="center"/>
    </xf>
    <xf numFmtId="0" fontId="10" fillId="0" borderId="6" xfId="0" applyFont="1" applyFill="1" applyBorder="1" applyAlignment="1">
      <alignment horizontal="left" vertical="center" wrapText="1"/>
    </xf>
    <xf numFmtId="0" fontId="6" fillId="0" borderId="0" xfId="0" applyFont="1" applyFill="1" applyAlignment="1">
      <alignment/>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9" xfId="0"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1" xfId="0" applyFont="1" applyFill="1" applyBorder="1" applyAlignment="1">
      <alignment vertical="top" wrapText="1"/>
    </xf>
    <xf numFmtId="49" fontId="11" fillId="0" borderId="12"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49" fontId="11" fillId="0" borderId="15" xfId="0" applyNumberFormat="1" applyFont="1" applyFill="1" applyBorder="1" applyAlignment="1">
      <alignment horizontal="center" vertical="center"/>
    </xf>
    <xf numFmtId="49" fontId="10" fillId="0" borderId="16"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0" fillId="0" borderId="8"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1" fillId="0" borderId="8"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0"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center" vertical="center"/>
    </xf>
    <xf numFmtId="0" fontId="11" fillId="0" borderId="20" xfId="0" applyFont="1" applyFill="1" applyBorder="1" applyAlignment="1">
      <alignment vertical="center" wrapText="1"/>
    </xf>
    <xf numFmtId="49" fontId="11" fillId="0" borderId="21" xfId="0" applyNumberFormat="1" applyFont="1" applyFill="1" applyBorder="1" applyAlignment="1">
      <alignment horizontal="center" vertical="center"/>
    </xf>
    <xf numFmtId="0" fontId="10" fillId="0" borderId="21" xfId="0" applyFont="1" applyFill="1" applyBorder="1" applyAlignment="1">
      <alignment vertical="center"/>
    </xf>
    <xf numFmtId="0" fontId="10" fillId="0" borderId="22" xfId="0" applyFont="1" applyBorder="1" applyAlignment="1" applyProtection="1">
      <alignment horizontal="center"/>
      <protection locked="0"/>
    </xf>
    <xf numFmtId="0" fontId="10" fillId="0" borderId="15" xfId="0" applyFont="1" applyBorder="1" applyAlignment="1" applyProtection="1">
      <alignment horizontal="center"/>
      <protection locked="0"/>
    </xf>
    <xf numFmtId="165" fontId="10" fillId="0" borderId="4" xfId="0" applyNumberFormat="1" applyFont="1" applyBorder="1" applyAlignment="1">
      <alignment horizontal="center" vertical="center"/>
    </xf>
    <xf numFmtId="0" fontId="10" fillId="0" borderId="20" xfId="0" applyFont="1" applyFill="1" applyBorder="1" applyAlignment="1">
      <alignment horizontal="center"/>
    </xf>
    <xf numFmtId="0" fontId="10" fillId="0" borderId="23" xfId="0" applyFont="1" applyFill="1" applyBorder="1" applyAlignment="1">
      <alignment horizontal="center"/>
    </xf>
    <xf numFmtId="164" fontId="10" fillId="0" borderId="24" xfId="0" applyNumberFormat="1" applyFont="1" applyFill="1" applyBorder="1" applyAlignment="1">
      <alignment vertical="center"/>
    </xf>
    <xf numFmtId="164" fontId="10" fillId="0" borderId="25" xfId="0" applyNumberFormat="1" applyFont="1" applyFill="1" applyBorder="1" applyAlignment="1">
      <alignment vertical="center"/>
    </xf>
    <xf numFmtId="165" fontId="1" fillId="0" borderId="26" xfId="0" applyNumberFormat="1" applyFont="1" applyFill="1" applyBorder="1" applyAlignment="1">
      <alignment vertical="center"/>
    </xf>
    <xf numFmtId="165" fontId="1" fillId="0" borderId="27" xfId="0" applyNumberFormat="1" applyFont="1" applyFill="1" applyBorder="1" applyAlignment="1">
      <alignment vertical="center"/>
    </xf>
    <xf numFmtId="165" fontId="1" fillId="0" borderId="4" xfId="0" applyNumberFormat="1" applyFont="1" applyFill="1" applyBorder="1" applyAlignment="1">
      <alignment vertical="center"/>
    </xf>
    <xf numFmtId="164" fontId="10" fillId="0" borderId="28" xfId="0" applyNumberFormat="1" applyFont="1" applyFill="1" applyBorder="1" applyAlignment="1">
      <alignment vertical="center"/>
    </xf>
    <xf numFmtId="164" fontId="10" fillId="0" borderId="4" xfId="0" applyNumberFormat="1" applyFont="1" applyFill="1" applyBorder="1" applyAlignment="1">
      <alignment vertical="center"/>
    </xf>
    <xf numFmtId="164" fontId="10" fillId="0" borderId="17" xfId="0" applyNumberFormat="1" applyFont="1" applyFill="1" applyBorder="1" applyAlignment="1">
      <alignment vertical="center"/>
    </xf>
    <xf numFmtId="165" fontId="1" fillId="0" borderId="29" xfId="0" applyNumberFormat="1" applyFont="1" applyFill="1" applyBorder="1" applyAlignment="1">
      <alignment vertical="center"/>
    </xf>
    <xf numFmtId="165" fontId="1" fillId="0" borderId="30" xfId="0" applyNumberFormat="1" applyFont="1" applyFill="1" applyBorder="1" applyAlignment="1">
      <alignment vertical="center"/>
    </xf>
    <xf numFmtId="164" fontId="10" fillId="0" borderId="12" xfId="0" applyNumberFormat="1" applyFont="1" applyFill="1" applyBorder="1" applyAlignment="1">
      <alignment vertical="center"/>
    </xf>
    <xf numFmtId="164" fontId="10" fillId="0" borderId="14" xfId="0" applyNumberFormat="1" applyFont="1" applyFill="1" applyBorder="1" applyAlignment="1">
      <alignment vertical="center"/>
    </xf>
    <xf numFmtId="164" fontId="10" fillId="0" borderId="31" xfId="0" applyNumberFormat="1" applyFont="1" applyFill="1" applyBorder="1" applyAlignment="1">
      <alignment vertical="center"/>
    </xf>
    <xf numFmtId="165" fontId="1" fillId="0" borderId="32" xfId="0" applyNumberFormat="1" applyFont="1" applyFill="1" applyBorder="1" applyAlignment="1">
      <alignment vertical="center"/>
    </xf>
    <xf numFmtId="165" fontId="10" fillId="0" borderId="33" xfId="0" applyNumberFormat="1" applyFont="1" applyFill="1" applyBorder="1" applyAlignment="1">
      <alignment vertical="center"/>
    </xf>
    <xf numFmtId="165" fontId="10" fillId="0" borderId="11" xfId="0" applyNumberFormat="1" applyFont="1" applyFill="1" applyBorder="1" applyAlignment="1">
      <alignment vertical="center"/>
    </xf>
    <xf numFmtId="165" fontId="10" fillId="0" borderId="34" xfId="0" applyNumberFormat="1" applyFont="1" applyFill="1" applyBorder="1" applyAlignment="1">
      <alignment vertical="center"/>
    </xf>
    <xf numFmtId="165" fontId="1" fillId="0" borderId="35" xfId="0" applyNumberFormat="1" applyFont="1" applyFill="1" applyBorder="1" applyAlignment="1">
      <alignment vertical="center"/>
    </xf>
    <xf numFmtId="164" fontId="10" fillId="0" borderId="36" xfId="0" applyNumberFormat="1" applyFont="1" applyFill="1" applyBorder="1" applyAlignment="1">
      <alignment vertical="center"/>
    </xf>
    <xf numFmtId="164" fontId="10" fillId="0" borderId="13" xfId="0" applyNumberFormat="1" applyFont="1" applyFill="1" applyBorder="1" applyAlignment="1">
      <alignment vertical="center"/>
    </xf>
    <xf numFmtId="165" fontId="1" fillId="0" borderId="37" xfId="0" applyNumberFormat="1" applyFont="1" applyFill="1" applyBorder="1" applyAlignment="1">
      <alignment vertical="center"/>
    </xf>
    <xf numFmtId="164" fontId="9" fillId="0" borderId="28" xfId="0" applyNumberFormat="1" applyFont="1" applyFill="1" applyBorder="1" applyAlignment="1">
      <alignment vertical="center"/>
    </xf>
    <xf numFmtId="164" fontId="9" fillId="0" borderId="17" xfId="0" applyNumberFormat="1" applyFont="1" applyFill="1" applyBorder="1" applyAlignment="1">
      <alignment vertical="center"/>
    </xf>
    <xf numFmtId="165" fontId="10" fillId="0" borderId="29" xfId="0" applyNumberFormat="1" applyFont="1" applyFill="1" applyBorder="1" applyAlignment="1">
      <alignment vertical="center"/>
    </xf>
    <xf numFmtId="165" fontId="10" fillId="0" borderId="38" xfId="0" applyNumberFormat="1" applyFont="1" applyFill="1" applyBorder="1" applyAlignment="1">
      <alignment vertical="center"/>
    </xf>
    <xf numFmtId="165" fontId="10" fillId="0" borderId="30" xfId="0" applyNumberFormat="1" applyFont="1" applyFill="1" applyBorder="1" applyAlignment="1">
      <alignment vertical="center"/>
    </xf>
    <xf numFmtId="164" fontId="9" fillId="0" borderId="12" xfId="0" applyNumberFormat="1" applyFont="1" applyFill="1" applyBorder="1" applyAlignment="1">
      <alignment vertical="center"/>
    </xf>
    <xf numFmtId="165" fontId="10" fillId="0" borderId="32" xfId="0" applyNumberFormat="1" applyFont="1" applyFill="1" applyBorder="1" applyAlignment="1">
      <alignment vertical="center"/>
    </xf>
    <xf numFmtId="165" fontId="10" fillId="0" borderId="39" xfId="0" applyNumberFormat="1" applyFont="1" applyFill="1" applyBorder="1" applyAlignment="1">
      <alignment vertical="center"/>
    </xf>
    <xf numFmtId="165" fontId="10" fillId="0" borderId="40" xfId="0" applyNumberFormat="1" applyFont="1" applyFill="1" applyBorder="1" applyAlignment="1">
      <alignment vertical="center"/>
    </xf>
    <xf numFmtId="164" fontId="9" fillId="0" borderId="14" xfId="0" applyNumberFormat="1" applyFont="1" applyFill="1" applyBorder="1" applyAlignment="1">
      <alignment vertical="center"/>
    </xf>
    <xf numFmtId="164" fontId="9" fillId="0" borderId="1" xfId="0" applyNumberFormat="1" applyFont="1" applyFill="1" applyBorder="1" applyAlignment="1">
      <alignment vertical="center"/>
    </xf>
    <xf numFmtId="165" fontId="10" fillId="0" borderId="41" xfId="0" applyNumberFormat="1" applyFont="1" applyFill="1" applyBorder="1" applyAlignment="1">
      <alignment vertical="center"/>
    </xf>
    <xf numFmtId="165" fontId="10" fillId="0" borderId="42" xfId="0" applyNumberFormat="1" applyFont="1" applyFill="1" applyBorder="1" applyAlignment="1">
      <alignment vertical="center"/>
    </xf>
    <xf numFmtId="165" fontId="10" fillId="0" borderId="43" xfId="0" applyNumberFormat="1" applyFont="1" applyFill="1" applyBorder="1" applyAlignment="1">
      <alignment vertical="center"/>
    </xf>
    <xf numFmtId="164" fontId="9" fillId="0" borderId="9" xfId="0" applyNumberFormat="1" applyFont="1" applyFill="1" applyBorder="1" applyAlignment="1">
      <alignment vertical="center"/>
    </xf>
    <xf numFmtId="0" fontId="10" fillId="0" borderId="11" xfId="0" applyNumberFormat="1" applyFont="1" applyFill="1" applyBorder="1" applyAlignment="1">
      <alignment horizontal="left" vertical="center" wrapText="1"/>
    </xf>
    <xf numFmtId="0" fontId="10" fillId="0" borderId="11" xfId="0" applyFont="1" applyFill="1" applyBorder="1" applyAlignment="1">
      <alignment wrapText="1"/>
    </xf>
    <xf numFmtId="164" fontId="10" fillId="0" borderId="23" xfId="0" applyNumberFormat="1" applyFont="1" applyFill="1" applyBorder="1" applyAlignment="1">
      <alignment vertical="center"/>
    </xf>
    <xf numFmtId="164" fontId="10" fillId="0" borderId="20" xfId="0" applyNumberFormat="1" applyFont="1" applyFill="1" applyBorder="1" applyAlignment="1">
      <alignment vertical="center"/>
    </xf>
    <xf numFmtId="165" fontId="10" fillId="0" borderId="44" xfId="0" applyNumberFormat="1" applyFont="1" applyFill="1" applyBorder="1" applyAlignment="1">
      <alignment vertical="center"/>
    </xf>
    <xf numFmtId="0" fontId="11" fillId="0" borderId="1"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164" fontId="10" fillId="0" borderId="10" xfId="0" applyNumberFormat="1" applyFont="1" applyFill="1" applyBorder="1" applyAlignment="1">
      <alignment vertical="center"/>
    </xf>
    <xf numFmtId="165" fontId="10" fillId="0" borderId="45" xfId="0" applyNumberFormat="1" applyFont="1" applyFill="1" applyBorder="1" applyAlignment="1">
      <alignment vertical="center"/>
    </xf>
    <xf numFmtId="165" fontId="10" fillId="0" borderId="0" xfId="0" applyNumberFormat="1" applyFont="1" applyFill="1" applyBorder="1" applyAlignment="1">
      <alignment vertical="center"/>
    </xf>
    <xf numFmtId="165" fontId="10" fillId="0" borderId="15" xfId="0" applyNumberFormat="1" applyFont="1" applyFill="1" applyBorder="1" applyAlignment="1">
      <alignment vertical="center"/>
    </xf>
    <xf numFmtId="164" fontId="9" fillId="0" borderId="23" xfId="0" applyNumberFormat="1" applyFont="1" applyFill="1" applyBorder="1" applyAlignment="1">
      <alignment vertical="center"/>
    </xf>
    <xf numFmtId="164" fontId="10" fillId="0" borderId="46" xfId="0" applyNumberFormat="1" applyFont="1" applyFill="1" applyBorder="1" applyAlignment="1">
      <alignment vertical="center"/>
    </xf>
    <xf numFmtId="4" fontId="10" fillId="0" borderId="21" xfId="0" applyNumberFormat="1" applyFont="1" applyFill="1" applyBorder="1" applyAlignment="1" applyProtection="1">
      <alignment vertical="center"/>
      <protection locked="0"/>
    </xf>
    <xf numFmtId="164" fontId="10" fillId="0" borderId="21" xfId="0" applyNumberFormat="1" applyFont="1" applyFill="1" applyBorder="1" applyAlignment="1">
      <alignment vertical="center"/>
    </xf>
    <xf numFmtId="165" fontId="1" fillId="0" borderId="47" xfId="0" applyNumberFormat="1" applyFont="1" applyFill="1" applyBorder="1" applyAlignment="1">
      <alignment vertical="center"/>
    </xf>
    <xf numFmtId="165" fontId="1" fillId="0" borderId="48" xfId="0" applyNumberFormat="1" applyFont="1" applyFill="1" applyBorder="1" applyAlignment="1">
      <alignment vertical="center"/>
    </xf>
    <xf numFmtId="165" fontId="10" fillId="0" borderId="19" xfId="0" applyNumberFormat="1" applyFont="1" applyFill="1" applyBorder="1" applyAlignment="1">
      <alignment horizontal="center" vertical="center"/>
    </xf>
    <xf numFmtId="164" fontId="10" fillId="0" borderId="19" xfId="0" applyNumberFormat="1" applyFont="1" applyFill="1" applyBorder="1" applyAlignment="1">
      <alignment vertical="center"/>
    </xf>
    <xf numFmtId="165" fontId="10" fillId="0" borderId="49" xfId="18" applyNumberFormat="1" applyFont="1" applyFill="1" applyBorder="1" applyAlignment="1">
      <alignment horizontal="right" vertical="center"/>
    </xf>
    <xf numFmtId="165" fontId="10" fillId="0" borderId="50" xfId="18" applyNumberFormat="1" applyFont="1" applyFill="1" applyBorder="1" applyAlignment="1">
      <alignment horizontal="right" vertical="center"/>
    </xf>
    <xf numFmtId="165" fontId="10" fillId="0" borderId="25" xfId="0" applyNumberFormat="1" applyFont="1" applyFill="1" applyBorder="1" applyAlignment="1">
      <alignment vertical="center"/>
    </xf>
    <xf numFmtId="165" fontId="10" fillId="0" borderId="51" xfId="0" applyNumberFormat="1" applyFont="1" applyFill="1" applyBorder="1" applyAlignment="1">
      <alignment horizontal="right" vertical="center"/>
    </xf>
    <xf numFmtId="165" fontId="10" fillId="0" borderId="52" xfId="0" applyNumberFormat="1" applyFont="1" applyFill="1" applyBorder="1" applyAlignment="1">
      <alignment horizontal="right" vertical="center"/>
    </xf>
    <xf numFmtId="165" fontId="10" fillId="0" borderId="4" xfId="0" applyNumberFormat="1" applyFont="1" applyFill="1" applyBorder="1" applyAlignment="1">
      <alignment horizontal="center" vertical="center"/>
    </xf>
    <xf numFmtId="0" fontId="10" fillId="0" borderId="53" xfId="0" applyFont="1" applyFill="1" applyBorder="1" applyAlignment="1">
      <alignment horizontal="center"/>
    </xf>
    <xf numFmtId="0" fontId="10" fillId="0" borderId="54" xfId="0" applyFont="1" applyBorder="1" applyAlignment="1" applyProtection="1">
      <alignment horizontal="center"/>
      <protection locked="0"/>
    </xf>
    <xf numFmtId="0" fontId="10" fillId="0" borderId="53" xfId="0" applyFont="1" applyBorder="1" applyAlignment="1">
      <alignment horizontal="center"/>
    </xf>
    <xf numFmtId="0" fontId="10" fillId="0" borderId="55" xfId="0" applyFont="1" applyFill="1" applyBorder="1" applyAlignment="1" applyProtection="1">
      <alignment horizontal="center"/>
      <protection locked="0"/>
    </xf>
    <xf numFmtId="165" fontId="12" fillId="0" borderId="32" xfId="0" applyNumberFormat="1" applyFont="1" applyFill="1" applyBorder="1" applyAlignment="1">
      <alignment vertical="center"/>
    </xf>
    <xf numFmtId="165" fontId="10" fillId="0" borderId="43" xfId="0" applyNumberFormat="1" applyFont="1" applyBorder="1" applyAlignment="1">
      <alignment vertical="center"/>
    </xf>
    <xf numFmtId="49" fontId="16" fillId="0" borderId="56" xfId="0" applyNumberFormat="1" applyFont="1" applyFill="1" applyBorder="1" applyAlignment="1">
      <alignment vertical="center" wrapText="1"/>
    </xf>
    <xf numFmtId="49" fontId="16" fillId="0" borderId="26" xfId="0" applyNumberFormat="1" applyFont="1" applyFill="1" applyBorder="1" applyAlignment="1">
      <alignment vertical="center" wrapText="1"/>
    </xf>
    <xf numFmtId="0" fontId="10" fillId="0" borderId="0" xfId="0" applyFont="1" applyBorder="1" applyAlignment="1">
      <alignment/>
    </xf>
    <xf numFmtId="0" fontId="10" fillId="0" borderId="0" xfId="0" applyFont="1" applyAlignment="1">
      <alignment/>
    </xf>
    <xf numFmtId="165" fontId="10" fillId="0" borderId="57" xfId="0" applyNumberFormat="1" applyFont="1" applyFill="1" applyBorder="1" applyAlignment="1">
      <alignment vertical="center"/>
    </xf>
    <xf numFmtId="165" fontId="10" fillId="0" borderId="58" xfId="0" applyNumberFormat="1" applyFont="1" applyFill="1" applyBorder="1" applyAlignment="1">
      <alignment vertical="center"/>
    </xf>
    <xf numFmtId="165" fontId="10" fillId="0" borderId="59" xfId="0" applyNumberFormat="1" applyFont="1" applyFill="1" applyBorder="1" applyAlignment="1">
      <alignment vertical="center"/>
    </xf>
    <xf numFmtId="165" fontId="10" fillId="0" borderId="60" xfId="0" applyNumberFormat="1" applyFont="1" applyFill="1" applyBorder="1" applyAlignment="1">
      <alignment vertical="center"/>
    </xf>
    <xf numFmtId="165" fontId="10" fillId="0" borderId="35" xfId="0" applyNumberFormat="1" applyFont="1" applyFill="1" applyBorder="1" applyAlignment="1">
      <alignment vertical="center"/>
    </xf>
    <xf numFmtId="165" fontId="10" fillId="0" borderId="61" xfId="0" applyNumberFormat="1" applyFont="1" applyFill="1" applyBorder="1" applyAlignment="1">
      <alignment vertical="center"/>
    </xf>
    <xf numFmtId="165" fontId="10" fillId="0" borderId="62" xfId="0" applyNumberFormat="1" applyFont="1" applyFill="1" applyBorder="1" applyAlignment="1">
      <alignment vertical="center"/>
    </xf>
    <xf numFmtId="165" fontId="10" fillId="0" borderId="37" xfId="0" applyNumberFormat="1" applyFont="1" applyFill="1" applyBorder="1" applyAlignment="1">
      <alignment vertical="center"/>
    </xf>
    <xf numFmtId="165" fontId="10" fillId="0" borderId="63" xfId="0" applyNumberFormat="1" applyFont="1" applyFill="1" applyBorder="1" applyAlignment="1">
      <alignment vertical="center"/>
    </xf>
    <xf numFmtId="0" fontId="18" fillId="2" borderId="64" xfId="0" applyFont="1" applyFill="1" applyBorder="1" applyAlignment="1">
      <alignment horizontal="left" vertical="center" wrapText="1"/>
    </xf>
    <xf numFmtId="165" fontId="5" fillId="2" borderId="65" xfId="0" applyNumberFormat="1" applyFont="1" applyFill="1" applyBorder="1" applyAlignment="1">
      <alignment vertical="center"/>
    </xf>
    <xf numFmtId="165" fontId="5" fillId="2" borderId="66" xfId="0" applyNumberFormat="1" applyFont="1" applyFill="1" applyBorder="1" applyAlignment="1">
      <alignment vertical="center"/>
    </xf>
    <xf numFmtId="165" fontId="5" fillId="2" borderId="67" xfId="0" applyNumberFormat="1" applyFont="1" applyFill="1" applyBorder="1" applyAlignment="1">
      <alignment vertical="center"/>
    </xf>
    <xf numFmtId="164" fontId="10" fillId="2" borderId="68" xfId="0" applyNumberFormat="1" applyFont="1" applyFill="1" applyBorder="1" applyAlignment="1">
      <alignment vertical="center"/>
    </xf>
    <xf numFmtId="0" fontId="10" fillId="2" borderId="69" xfId="0" applyFont="1" applyFill="1" applyBorder="1" applyAlignment="1">
      <alignment vertical="center"/>
    </xf>
    <xf numFmtId="4" fontId="9" fillId="2" borderId="56" xfId="0" applyNumberFormat="1" applyFont="1" applyFill="1" applyBorder="1" applyAlignment="1">
      <alignment vertical="center"/>
    </xf>
    <xf numFmtId="4" fontId="9" fillId="2" borderId="70" xfId="0" applyNumberFormat="1" applyFont="1" applyFill="1" applyBorder="1" applyAlignment="1">
      <alignment vertical="center"/>
    </xf>
    <xf numFmtId="4" fontId="9" fillId="2" borderId="25" xfId="0" applyNumberFormat="1" applyFont="1" applyFill="1" applyBorder="1" applyAlignment="1">
      <alignment vertical="center"/>
    </xf>
    <xf numFmtId="164" fontId="10" fillId="2" borderId="24" xfId="0" applyNumberFormat="1" applyFont="1" applyFill="1" applyBorder="1" applyAlignment="1">
      <alignment vertical="center"/>
    </xf>
    <xf numFmtId="165" fontId="1" fillId="3" borderId="26" xfId="0" applyNumberFormat="1" applyFont="1" applyFill="1" applyBorder="1" applyAlignment="1">
      <alignment vertical="center"/>
    </xf>
    <xf numFmtId="165" fontId="1" fillId="3" borderId="27" xfId="0" applyNumberFormat="1" applyFont="1" applyFill="1" applyBorder="1" applyAlignment="1">
      <alignment vertical="center"/>
    </xf>
    <xf numFmtId="165" fontId="1" fillId="3" borderId="4" xfId="0" applyNumberFormat="1" applyFont="1" applyFill="1" applyBorder="1" applyAlignment="1">
      <alignment vertical="center"/>
    </xf>
    <xf numFmtId="164" fontId="10" fillId="3" borderId="28" xfId="0" applyNumberFormat="1" applyFont="1" applyFill="1" applyBorder="1" applyAlignment="1">
      <alignment vertical="center"/>
    </xf>
    <xf numFmtId="165" fontId="1" fillId="4" borderId="33" xfId="0" applyNumberFormat="1" applyFont="1" applyFill="1" applyBorder="1" applyAlignment="1">
      <alignment vertical="center"/>
    </xf>
    <xf numFmtId="165" fontId="1" fillId="4" borderId="11" xfId="0" applyNumberFormat="1" applyFont="1" applyFill="1" applyBorder="1" applyAlignment="1">
      <alignment vertical="center"/>
    </xf>
    <xf numFmtId="165" fontId="1" fillId="4" borderId="34" xfId="0" applyNumberFormat="1" applyFont="1" applyFill="1" applyBorder="1" applyAlignment="1">
      <alignment vertical="center"/>
    </xf>
    <xf numFmtId="164" fontId="10" fillId="4" borderId="17" xfId="0" applyNumberFormat="1" applyFont="1" applyFill="1" applyBorder="1" applyAlignment="1">
      <alignment vertical="center"/>
    </xf>
    <xf numFmtId="49" fontId="5" fillId="2" borderId="64" xfId="0" applyNumberFormat="1" applyFont="1" applyFill="1" applyBorder="1" applyAlignment="1">
      <alignment vertical="center"/>
    </xf>
    <xf numFmtId="0" fontId="5" fillId="2" borderId="64" xfId="0" applyFont="1" applyFill="1" applyBorder="1" applyAlignment="1">
      <alignment horizontal="left" vertical="center" wrapText="1"/>
    </xf>
    <xf numFmtId="165" fontId="1" fillId="4" borderId="26" xfId="0" applyNumberFormat="1" applyFont="1" applyFill="1" applyBorder="1" applyAlignment="1">
      <alignment vertical="center"/>
    </xf>
    <xf numFmtId="165" fontId="1" fillId="4" borderId="27" xfId="0" applyNumberFormat="1" applyFont="1" applyFill="1" applyBorder="1" applyAlignment="1">
      <alignment vertical="center"/>
    </xf>
    <xf numFmtId="165" fontId="1" fillId="4" borderId="4" xfId="0" applyNumberFormat="1" applyFont="1" applyFill="1" applyBorder="1" applyAlignment="1">
      <alignment vertical="center"/>
    </xf>
    <xf numFmtId="164" fontId="10" fillId="4" borderId="28" xfId="0" applyNumberFormat="1" applyFont="1" applyFill="1" applyBorder="1" applyAlignment="1">
      <alignment vertical="center"/>
    </xf>
    <xf numFmtId="164" fontId="10" fillId="4" borderId="71" xfId="0" applyNumberFormat="1" applyFont="1" applyFill="1" applyBorder="1" applyAlignment="1">
      <alignment vertical="center"/>
    </xf>
    <xf numFmtId="164" fontId="10" fillId="2" borderId="72" xfId="0" applyNumberFormat="1" applyFont="1" applyFill="1" applyBorder="1" applyAlignment="1">
      <alignment vertical="center"/>
    </xf>
    <xf numFmtId="164" fontId="10" fillId="4" borderId="73" xfId="0" applyNumberFormat="1" applyFont="1" applyFill="1" applyBorder="1" applyAlignment="1">
      <alignment vertical="center"/>
    </xf>
    <xf numFmtId="165" fontId="10" fillId="4" borderId="33" xfId="0" applyNumberFormat="1" applyFont="1" applyFill="1" applyBorder="1" applyAlignment="1">
      <alignment vertical="center"/>
    </xf>
    <xf numFmtId="165" fontId="10" fillId="4" borderId="11" xfId="0" applyNumberFormat="1" applyFont="1" applyFill="1" applyBorder="1" applyAlignment="1">
      <alignment vertical="center"/>
    </xf>
    <xf numFmtId="165" fontId="10" fillId="4" borderId="34" xfId="0" applyNumberFormat="1" applyFont="1" applyFill="1" applyBorder="1" applyAlignment="1">
      <alignment vertical="center"/>
    </xf>
    <xf numFmtId="164" fontId="9" fillId="4" borderId="28" xfId="0" applyNumberFormat="1" applyFont="1" applyFill="1" applyBorder="1" applyAlignment="1">
      <alignment vertical="center"/>
    </xf>
    <xf numFmtId="165" fontId="1" fillId="5" borderId="33" xfId="0" applyNumberFormat="1" applyFont="1" applyFill="1" applyBorder="1" applyAlignment="1">
      <alignment vertical="center"/>
    </xf>
    <xf numFmtId="165" fontId="1" fillId="5" borderId="11" xfId="0" applyNumberFormat="1" applyFont="1" applyFill="1" applyBorder="1" applyAlignment="1">
      <alignment vertical="center"/>
    </xf>
    <xf numFmtId="165" fontId="1" fillId="5" borderId="34" xfId="0" applyNumberFormat="1" applyFont="1" applyFill="1" applyBorder="1" applyAlignment="1">
      <alignment vertical="center"/>
    </xf>
    <xf numFmtId="164" fontId="1" fillId="4" borderId="17" xfId="0" applyNumberFormat="1" applyFont="1" applyFill="1" applyBorder="1" applyAlignment="1">
      <alignment vertical="center"/>
    </xf>
    <xf numFmtId="164" fontId="5" fillId="4" borderId="17" xfId="0" applyNumberFormat="1" applyFont="1" applyFill="1" applyBorder="1" applyAlignment="1">
      <alignment vertical="center"/>
    </xf>
    <xf numFmtId="165" fontId="1" fillId="5" borderId="57" xfId="0" applyNumberFormat="1" applyFont="1" applyFill="1" applyBorder="1" applyAlignment="1">
      <alignment vertical="center"/>
    </xf>
    <xf numFmtId="165" fontId="1" fillId="5" borderId="58" xfId="0" applyNumberFormat="1" applyFont="1" applyFill="1" applyBorder="1" applyAlignment="1">
      <alignment vertical="center"/>
    </xf>
    <xf numFmtId="165" fontId="1" fillId="5" borderId="53" xfId="0" applyNumberFormat="1" applyFont="1" applyFill="1" applyBorder="1" applyAlignment="1">
      <alignment vertical="center"/>
    </xf>
    <xf numFmtId="164" fontId="5" fillId="5" borderId="20" xfId="0" applyNumberFormat="1" applyFont="1" applyFill="1" applyBorder="1" applyAlignment="1">
      <alignment vertical="center"/>
    </xf>
    <xf numFmtId="164" fontId="9" fillId="5" borderId="1" xfId="0" applyNumberFormat="1" applyFont="1" applyFill="1" applyBorder="1" applyAlignment="1">
      <alignment vertical="center"/>
    </xf>
    <xf numFmtId="164" fontId="5" fillId="5" borderId="1" xfId="0" applyNumberFormat="1" applyFont="1" applyFill="1" applyBorder="1" applyAlignment="1">
      <alignment vertical="center"/>
    </xf>
    <xf numFmtId="165" fontId="5" fillId="6" borderId="65" xfId="0" applyNumberFormat="1" applyFont="1" applyFill="1" applyBorder="1" applyAlignment="1" applyProtection="1">
      <alignment vertical="center"/>
      <protection locked="0"/>
    </xf>
    <xf numFmtId="165" fontId="5" fillId="6" borderId="66" xfId="0" applyNumberFormat="1" applyFont="1" applyFill="1" applyBorder="1" applyAlignment="1" applyProtection="1">
      <alignment vertical="center"/>
      <protection locked="0"/>
    </xf>
    <xf numFmtId="165" fontId="5" fillId="6" borderId="67" xfId="0" applyNumberFormat="1" applyFont="1" applyFill="1" applyBorder="1" applyAlignment="1" applyProtection="1">
      <alignment vertical="center"/>
      <protection locked="0"/>
    </xf>
    <xf numFmtId="164" fontId="10" fillId="6" borderId="68" xfId="0" applyNumberFormat="1" applyFont="1" applyFill="1" applyBorder="1" applyAlignment="1">
      <alignment vertical="center"/>
    </xf>
    <xf numFmtId="165" fontId="5" fillId="6" borderId="74" xfId="0" applyNumberFormat="1" applyFont="1" applyFill="1" applyBorder="1" applyAlignment="1" applyProtection="1">
      <alignment vertical="center"/>
      <protection locked="0"/>
    </xf>
    <xf numFmtId="0" fontId="10" fillId="6" borderId="75" xfId="0" applyFont="1" applyFill="1" applyBorder="1" applyAlignment="1">
      <alignment vertical="center"/>
    </xf>
    <xf numFmtId="4" fontId="10" fillId="6" borderId="76" xfId="0" applyNumberFormat="1" applyFont="1" applyFill="1" applyBorder="1" applyAlignment="1" applyProtection="1">
      <alignment vertical="center"/>
      <protection locked="0"/>
    </xf>
    <xf numFmtId="4" fontId="10" fillId="6" borderId="77" xfId="0" applyNumberFormat="1" applyFont="1" applyFill="1" applyBorder="1" applyAlignment="1" applyProtection="1">
      <alignment vertical="center"/>
      <protection locked="0"/>
    </xf>
    <xf numFmtId="4" fontId="10" fillId="6" borderId="78" xfId="0" applyNumberFormat="1" applyFont="1" applyFill="1" applyBorder="1" applyAlignment="1" applyProtection="1">
      <alignment vertical="center"/>
      <protection locked="0"/>
    </xf>
    <xf numFmtId="164" fontId="10" fillId="6" borderId="79" xfId="0" applyNumberFormat="1" applyFont="1" applyFill="1" applyBorder="1" applyAlignment="1">
      <alignment vertical="center"/>
    </xf>
    <xf numFmtId="0" fontId="10" fillId="6" borderId="8" xfId="0" applyFont="1" applyFill="1" applyBorder="1" applyAlignment="1">
      <alignment vertical="center"/>
    </xf>
    <xf numFmtId="4" fontId="10" fillId="6" borderId="32" xfId="0" applyNumberFormat="1" applyFont="1" applyFill="1" applyBorder="1" applyAlignment="1" applyProtection="1">
      <alignment vertical="center"/>
      <protection locked="0"/>
    </xf>
    <xf numFmtId="4" fontId="10" fillId="6" borderId="39" xfId="0" applyNumberFormat="1" applyFont="1" applyFill="1" applyBorder="1" applyAlignment="1" applyProtection="1">
      <alignment vertical="center"/>
      <protection locked="0"/>
    </xf>
    <xf numFmtId="4" fontId="10" fillId="6" borderId="40" xfId="0" applyNumberFormat="1" applyFont="1" applyFill="1" applyBorder="1" applyAlignment="1" applyProtection="1">
      <alignment vertical="center"/>
      <protection locked="0"/>
    </xf>
    <xf numFmtId="164" fontId="10" fillId="6" borderId="14" xfId="0" applyNumberFormat="1" applyFont="1" applyFill="1" applyBorder="1" applyAlignment="1">
      <alignment vertical="center"/>
    </xf>
    <xf numFmtId="164" fontId="9" fillId="2" borderId="68" xfId="0" applyNumberFormat="1" applyFont="1" applyFill="1" applyBorder="1" applyAlignment="1">
      <alignment vertical="center"/>
    </xf>
    <xf numFmtId="49" fontId="1" fillId="4" borderId="5"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165" fontId="1" fillId="3" borderId="33" xfId="0" applyNumberFormat="1" applyFont="1" applyFill="1" applyBorder="1" applyAlignment="1">
      <alignment vertical="center"/>
    </xf>
    <xf numFmtId="165" fontId="1" fillId="3" borderId="11" xfId="0" applyNumberFormat="1" applyFont="1" applyFill="1" applyBorder="1" applyAlignment="1">
      <alignment vertical="center"/>
    </xf>
    <xf numFmtId="165" fontId="1" fillId="3" borderId="34" xfId="0" applyNumberFormat="1" applyFont="1" applyFill="1" applyBorder="1" applyAlignment="1">
      <alignment vertical="center"/>
    </xf>
    <xf numFmtId="164" fontId="10" fillId="3" borderId="17" xfId="0" applyNumberFormat="1" applyFont="1" applyFill="1" applyBorder="1" applyAlignment="1">
      <alignment vertical="center"/>
    </xf>
    <xf numFmtId="49" fontId="5" fillId="2" borderId="64" xfId="0" applyNumberFormat="1" applyFont="1" applyFill="1" applyBorder="1" applyAlignment="1">
      <alignment horizontal="left" vertical="center" wrapText="1"/>
    </xf>
    <xf numFmtId="165" fontId="1" fillId="4" borderId="45" xfId="0" applyNumberFormat="1" applyFont="1" applyFill="1" applyBorder="1" applyAlignment="1">
      <alignment vertical="center"/>
    </xf>
    <xf numFmtId="165" fontId="1" fillId="4" borderId="0" xfId="0" applyNumberFormat="1" applyFont="1" applyFill="1" applyBorder="1" applyAlignment="1">
      <alignment vertical="center"/>
    </xf>
    <xf numFmtId="165" fontId="1" fillId="4" borderId="15" xfId="0" applyNumberFormat="1" applyFont="1" applyFill="1" applyBorder="1" applyAlignment="1">
      <alignment vertical="center"/>
    </xf>
    <xf numFmtId="164" fontId="10" fillId="4" borderId="23" xfId="0" applyNumberFormat="1" applyFont="1" applyFill="1" applyBorder="1" applyAlignment="1">
      <alignment vertical="center"/>
    </xf>
    <xf numFmtId="165" fontId="1" fillId="4" borderId="57" xfId="0" applyNumberFormat="1" applyFont="1" applyFill="1" applyBorder="1" applyAlignment="1">
      <alignment vertical="center"/>
    </xf>
    <xf numFmtId="165" fontId="1" fillId="4" borderId="58" xfId="0" applyNumberFormat="1" applyFont="1" applyFill="1" applyBorder="1" applyAlignment="1">
      <alignment vertical="center"/>
    </xf>
    <xf numFmtId="165" fontId="1" fillId="4" borderId="53" xfId="0" applyNumberFormat="1" applyFont="1" applyFill="1" applyBorder="1" applyAlignment="1">
      <alignment vertical="center"/>
    </xf>
    <xf numFmtId="164" fontId="10" fillId="4" borderId="20" xfId="0" applyNumberFormat="1" applyFont="1" applyFill="1" applyBorder="1" applyAlignment="1">
      <alignment vertical="center"/>
    </xf>
    <xf numFmtId="165" fontId="10" fillId="4" borderId="53" xfId="0" applyNumberFormat="1" applyFont="1" applyFill="1" applyBorder="1" applyAlignment="1">
      <alignment vertical="center"/>
    </xf>
    <xf numFmtId="164" fontId="9" fillId="2" borderId="72" xfId="0" applyNumberFormat="1" applyFont="1" applyFill="1" applyBorder="1" applyAlignment="1">
      <alignment vertical="center"/>
    </xf>
    <xf numFmtId="165" fontId="10" fillId="4" borderId="45" xfId="0" applyNumberFormat="1" applyFont="1" applyFill="1" applyBorder="1" applyAlignment="1">
      <alignment vertical="center"/>
    </xf>
    <xf numFmtId="165" fontId="10" fillId="4" borderId="0" xfId="0" applyNumberFormat="1" applyFont="1" applyFill="1" applyBorder="1" applyAlignment="1">
      <alignment vertical="center"/>
    </xf>
    <xf numFmtId="165" fontId="10" fillId="4" borderId="15" xfId="0" applyNumberFormat="1" applyFont="1" applyFill="1" applyBorder="1" applyAlignment="1">
      <alignment vertical="center"/>
    </xf>
    <xf numFmtId="164" fontId="10" fillId="4" borderId="80" xfId="0" applyNumberFormat="1" applyFont="1" applyFill="1" applyBorder="1" applyAlignment="1">
      <alignment vertical="center"/>
    </xf>
    <xf numFmtId="0" fontId="10" fillId="2" borderId="81" xfId="0" applyFont="1" applyFill="1" applyBorder="1" applyAlignment="1">
      <alignment vertical="center"/>
    </xf>
    <xf numFmtId="4" fontId="9" fillId="2" borderId="82" xfId="0" applyNumberFormat="1" applyFont="1" applyFill="1" applyBorder="1" applyAlignment="1">
      <alignment vertical="center"/>
    </xf>
    <xf numFmtId="4" fontId="9" fillId="2" borderId="21" xfId="0" applyNumberFormat="1" applyFont="1" applyFill="1" applyBorder="1" applyAlignment="1">
      <alignment vertical="center"/>
    </xf>
    <xf numFmtId="4" fontId="9" fillId="2" borderId="2" xfId="0" applyNumberFormat="1" applyFont="1" applyFill="1" applyBorder="1" applyAlignment="1">
      <alignment vertical="center"/>
    </xf>
    <xf numFmtId="164" fontId="10" fillId="2" borderId="83" xfId="0" applyNumberFormat="1" applyFont="1" applyFill="1" applyBorder="1" applyAlignment="1">
      <alignment vertical="center"/>
    </xf>
    <xf numFmtId="165" fontId="1" fillId="4" borderId="32" xfId="0" applyNumberFormat="1" applyFont="1" applyFill="1" applyBorder="1" applyAlignment="1">
      <alignment vertical="center"/>
    </xf>
    <xf numFmtId="165" fontId="1" fillId="4" borderId="39" xfId="0" applyNumberFormat="1" applyFont="1" applyFill="1" applyBorder="1" applyAlignment="1">
      <alignment vertical="center"/>
    </xf>
    <xf numFmtId="165" fontId="1" fillId="4" borderId="40" xfId="0" applyNumberFormat="1" applyFont="1" applyFill="1" applyBorder="1" applyAlignment="1">
      <alignment vertical="center"/>
    </xf>
    <xf numFmtId="164" fontId="10" fillId="4" borderId="84" xfId="0" applyNumberFormat="1" applyFont="1" applyFill="1" applyBorder="1" applyAlignment="1">
      <alignment vertical="center"/>
    </xf>
    <xf numFmtId="165" fontId="9" fillId="4" borderId="29" xfId="0" applyNumberFormat="1" applyFont="1" applyFill="1" applyBorder="1" applyAlignment="1">
      <alignment vertical="center"/>
    </xf>
    <xf numFmtId="165" fontId="9" fillId="4" borderId="38" xfId="0" applyNumberFormat="1" applyFont="1" applyFill="1" applyBorder="1" applyAlignment="1">
      <alignment vertical="center"/>
    </xf>
    <xf numFmtId="165" fontId="9" fillId="4" borderId="30" xfId="0" applyNumberFormat="1" applyFont="1" applyFill="1" applyBorder="1" applyAlignment="1">
      <alignment vertical="center"/>
    </xf>
    <xf numFmtId="164" fontId="10" fillId="4" borderId="12" xfId="0" applyNumberFormat="1" applyFont="1" applyFill="1" applyBorder="1" applyAlignment="1">
      <alignment vertical="center"/>
    </xf>
    <xf numFmtId="165" fontId="1" fillId="4" borderId="29" xfId="0" applyNumberFormat="1" applyFont="1" applyFill="1" applyBorder="1" applyAlignment="1">
      <alignment vertical="center"/>
    </xf>
    <xf numFmtId="165" fontId="1" fillId="4" borderId="38" xfId="0" applyNumberFormat="1" applyFont="1" applyFill="1" applyBorder="1" applyAlignment="1">
      <alignment vertical="center"/>
    </xf>
    <xf numFmtId="165" fontId="1" fillId="4" borderId="30" xfId="0" applyNumberFormat="1" applyFont="1" applyFill="1" applyBorder="1" applyAlignment="1">
      <alignment vertical="center"/>
    </xf>
    <xf numFmtId="164" fontId="9" fillId="4" borderId="12" xfId="0" applyNumberFormat="1" applyFont="1" applyFill="1" applyBorder="1" applyAlignment="1">
      <alignment vertical="center"/>
    </xf>
    <xf numFmtId="0" fontId="10" fillId="6" borderId="79" xfId="0" applyFont="1" applyFill="1" applyBorder="1" applyAlignment="1">
      <alignment vertical="center"/>
    </xf>
    <xf numFmtId="0" fontId="10" fillId="6" borderId="46" xfId="0" applyFont="1" applyFill="1" applyBorder="1" applyAlignment="1">
      <alignment vertical="center"/>
    </xf>
    <xf numFmtId="4" fontId="10" fillId="6" borderId="47" xfId="0" applyNumberFormat="1" applyFont="1" applyFill="1" applyBorder="1" applyAlignment="1" applyProtection="1">
      <alignment vertical="center"/>
      <protection locked="0"/>
    </xf>
    <xf numFmtId="4" fontId="10" fillId="6" borderId="85" xfId="0" applyNumberFormat="1" applyFont="1" applyFill="1" applyBorder="1" applyAlignment="1" applyProtection="1">
      <alignment vertical="center"/>
      <protection locked="0"/>
    </xf>
    <xf numFmtId="4" fontId="10" fillId="6" borderId="48" xfId="0" applyNumberFormat="1" applyFont="1" applyFill="1" applyBorder="1" applyAlignment="1" applyProtection="1">
      <alignment vertical="center"/>
      <protection locked="0"/>
    </xf>
    <xf numFmtId="164" fontId="10" fillId="6" borderId="46" xfId="0" applyNumberFormat="1" applyFont="1" applyFill="1" applyBorder="1" applyAlignment="1">
      <alignment vertical="center"/>
    </xf>
    <xf numFmtId="0" fontId="10" fillId="7" borderId="69" xfId="0" applyFont="1" applyFill="1" applyBorder="1" applyAlignment="1">
      <alignment vertical="center"/>
    </xf>
    <xf numFmtId="2" fontId="10" fillId="7" borderId="56" xfId="0" applyNumberFormat="1" applyFont="1" applyFill="1" applyBorder="1" applyAlignment="1" applyProtection="1">
      <alignment vertical="center"/>
      <protection locked="0"/>
    </xf>
    <xf numFmtId="2" fontId="10" fillId="7" borderId="70" xfId="0" applyNumberFormat="1" applyFont="1" applyFill="1" applyBorder="1" applyAlignment="1" applyProtection="1">
      <alignment vertical="center"/>
      <protection locked="0"/>
    </xf>
    <xf numFmtId="2" fontId="10" fillId="7" borderId="25" xfId="0" applyNumberFormat="1" applyFont="1" applyFill="1" applyBorder="1" applyAlignment="1" applyProtection="1">
      <alignment vertical="center"/>
      <protection locked="0"/>
    </xf>
    <xf numFmtId="164" fontId="10" fillId="7" borderId="24" xfId="0" applyNumberFormat="1" applyFont="1" applyFill="1" applyBorder="1" applyAlignment="1">
      <alignment vertical="center"/>
    </xf>
    <xf numFmtId="4" fontId="10" fillId="7" borderId="50" xfId="0" applyNumberFormat="1" applyFont="1" applyFill="1" applyBorder="1" applyAlignment="1" applyProtection="1">
      <alignment vertical="center"/>
      <protection locked="0"/>
    </xf>
    <xf numFmtId="165" fontId="1" fillId="5" borderId="27" xfId="0" applyNumberFormat="1" applyFont="1" applyFill="1" applyBorder="1" applyAlignment="1">
      <alignment vertical="center"/>
    </xf>
    <xf numFmtId="2" fontId="10" fillId="6" borderId="86" xfId="0" applyNumberFormat="1" applyFont="1" applyFill="1" applyBorder="1" applyAlignment="1">
      <alignment vertical="center"/>
    </xf>
    <xf numFmtId="2" fontId="10" fillId="6" borderId="87" xfId="0" applyNumberFormat="1" applyFont="1" applyFill="1" applyBorder="1" applyAlignment="1">
      <alignment vertical="center"/>
    </xf>
    <xf numFmtId="2" fontId="10" fillId="6" borderId="43" xfId="0" applyNumberFormat="1" applyFont="1" applyFill="1" applyBorder="1" applyAlignment="1">
      <alignment vertical="center"/>
    </xf>
    <xf numFmtId="164" fontId="10" fillId="6" borderId="43" xfId="0" applyNumberFormat="1" applyFont="1" applyFill="1" applyBorder="1" applyAlignment="1">
      <alignment vertical="center"/>
    </xf>
    <xf numFmtId="4" fontId="10" fillId="6" borderId="43" xfId="0" applyNumberFormat="1" applyFont="1" applyFill="1" applyBorder="1" applyAlignment="1">
      <alignment vertical="center"/>
    </xf>
    <xf numFmtId="164" fontId="10" fillId="6" borderId="31" xfId="0" applyNumberFormat="1" applyFont="1" applyFill="1" applyBorder="1" applyAlignment="1">
      <alignment vertical="center"/>
    </xf>
    <xf numFmtId="165" fontId="10" fillId="0" borderId="88" xfId="0" applyNumberFormat="1" applyFont="1" applyFill="1" applyBorder="1" applyAlignment="1">
      <alignment vertical="center"/>
    </xf>
    <xf numFmtId="165" fontId="10" fillId="0" borderId="89" xfId="0" applyNumberFormat="1" applyFont="1" applyFill="1" applyBorder="1" applyAlignment="1">
      <alignment vertical="center"/>
    </xf>
    <xf numFmtId="165" fontId="10" fillId="0" borderId="55" xfId="0" applyNumberFormat="1" applyFont="1" applyFill="1" applyBorder="1" applyAlignment="1">
      <alignment vertical="center"/>
    </xf>
    <xf numFmtId="165" fontId="10" fillId="0" borderId="47" xfId="0" applyNumberFormat="1" applyFont="1" applyFill="1" applyBorder="1" applyAlignment="1">
      <alignment vertical="center"/>
    </xf>
    <xf numFmtId="165" fontId="10" fillId="0" borderId="85" xfId="0" applyNumberFormat="1" applyFont="1" applyFill="1" applyBorder="1" applyAlignment="1">
      <alignment vertical="center"/>
    </xf>
    <xf numFmtId="165" fontId="10" fillId="0" borderId="90" xfId="0" applyNumberFormat="1" applyFont="1" applyFill="1" applyBorder="1" applyAlignment="1">
      <alignment vertical="center"/>
    </xf>
    <xf numFmtId="165" fontId="10" fillId="0" borderId="26" xfId="0" applyNumberFormat="1" applyFont="1" applyFill="1" applyBorder="1" applyAlignment="1">
      <alignment vertical="center"/>
    </xf>
    <xf numFmtId="165" fontId="10" fillId="0" borderId="27" xfId="0" applyNumberFormat="1" applyFont="1" applyFill="1" applyBorder="1" applyAlignment="1">
      <alignment vertical="center"/>
    </xf>
    <xf numFmtId="165" fontId="10" fillId="0" borderId="4" xfId="0" applyNumberFormat="1" applyFont="1" applyFill="1" applyBorder="1" applyAlignment="1">
      <alignment vertical="center"/>
    </xf>
    <xf numFmtId="165" fontId="10" fillId="0" borderId="53" xfId="0" applyNumberFormat="1" applyFont="1" applyFill="1" applyBorder="1" applyAlignment="1">
      <alignment vertical="center"/>
    </xf>
    <xf numFmtId="165" fontId="10" fillId="0" borderId="91" xfId="0" applyNumberFormat="1" applyFont="1" applyBorder="1" applyAlignment="1">
      <alignment vertical="center"/>
    </xf>
    <xf numFmtId="165" fontId="10" fillId="0" borderId="11" xfId="0" applyNumberFormat="1" applyFont="1" applyFill="1" applyBorder="1" applyAlignment="1">
      <alignment horizontal="right" vertical="center"/>
    </xf>
    <xf numFmtId="165" fontId="10" fillId="0" borderId="89" xfId="0" applyNumberFormat="1" applyFont="1" applyFill="1" applyBorder="1" applyAlignment="1">
      <alignment horizontal="right" vertical="center"/>
    </xf>
    <xf numFmtId="165" fontId="10" fillId="0" borderId="63" xfId="0" applyNumberFormat="1" applyFont="1" applyFill="1" applyBorder="1" applyAlignment="1">
      <alignment horizontal="right" vertical="center"/>
    </xf>
    <xf numFmtId="165" fontId="10" fillId="0" borderId="92" xfId="0" applyNumberFormat="1" applyFont="1" applyFill="1" applyBorder="1" applyAlignment="1">
      <alignment horizontal="right" vertical="center"/>
    </xf>
    <xf numFmtId="0" fontId="5" fillId="0" borderId="0" xfId="0" applyFont="1" applyBorder="1" applyAlignment="1">
      <alignment horizontal="right"/>
    </xf>
    <xf numFmtId="165" fontId="10" fillId="0" borderId="38" xfId="0" applyNumberFormat="1" applyFont="1" applyFill="1" applyBorder="1" applyAlignment="1">
      <alignment horizontal="right" vertical="center"/>
    </xf>
    <xf numFmtId="165" fontId="10" fillId="0" borderId="39" xfId="0" applyNumberFormat="1" applyFont="1" applyFill="1" applyBorder="1" applyAlignment="1">
      <alignment horizontal="right" vertical="center"/>
    </xf>
    <xf numFmtId="165" fontId="10" fillId="0" borderId="93" xfId="0" applyNumberFormat="1" applyFont="1" applyFill="1" applyBorder="1" applyAlignment="1">
      <alignment horizontal="right" vertical="center"/>
    </xf>
    <xf numFmtId="165" fontId="1" fillId="4" borderId="11" xfId="0" applyNumberFormat="1" applyFont="1" applyFill="1" applyBorder="1" applyAlignment="1">
      <alignment horizontal="right" vertical="center"/>
    </xf>
    <xf numFmtId="165" fontId="5" fillId="2" borderId="66" xfId="0" applyNumberFormat="1" applyFont="1" applyFill="1" applyBorder="1" applyAlignment="1">
      <alignment horizontal="right" vertical="center"/>
    </xf>
    <xf numFmtId="4" fontId="9" fillId="2" borderId="70" xfId="0" applyNumberFormat="1" applyFont="1" applyFill="1" applyBorder="1" applyAlignment="1">
      <alignment horizontal="right" vertical="center"/>
    </xf>
    <xf numFmtId="165" fontId="1" fillId="3" borderId="27" xfId="0" applyNumberFormat="1" applyFont="1" applyFill="1" applyBorder="1" applyAlignment="1">
      <alignment horizontal="right" vertical="center"/>
    </xf>
    <xf numFmtId="165" fontId="1" fillId="4" borderId="27" xfId="0" applyNumberFormat="1" applyFont="1" applyFill="1" applyBorder="1" applyAlignment="1">
      <alignment horizontal="right" vertical="center"/>
    </xf>
    <xf numFmtId="165" fontId="10" fillId="0" borderId="0" xfId="0" applyNumberFormat="1" applyFont="1" applyFill="1" applyBorder="1" applyAlignment="1">
      <alignment horizontal="right" vertical="center"/>
    </xf>
    <xf numFmtId="165" fontId="1" fillId="3" borderId="11" xfId="0" applyNumberFormat="1" applyFont="1" applyFill="1" applyBorder="1" applyAlignment="1">
      <alignment horizontal="right" vertical="center"/>
    </xf>
    <xf numFmtId="165" fontId="10" fillId="0" borderId="58" xfId="0" applyNumberFormat="1" applyFont="1" applyFill="1" applyBorder="1" applyAlignment="1">
      <alignment horizontal="right" vertical="center"/>
    </xf>
    <xf numFmtId="165" fontId="1" fillId="4" borderId="0" xfId="0" applyNumberFormat="1" applyFont="1" applyFill="1" applyBorder="1" applyAlignment="1">
      <alignment horizontal="right" vertical="center"/>
    </xf>
    <xf numFmtId="165" fontId="1" fillId="4" borderId="58" xfId="0" applyNumberFormat="1" applyFont="1" applyFill="1" applyBorder="1" applyAlignment="1">
      <alignment horizontal="right" vertical="center"/>
    </xf>
    <xf numFmtId="165" fontId="10" fillId="4" borderId="0" xfId="0" applyNumberFormat="1" applyFont="1" applyFill="1" applyBorder="1" applyAlignment="1">
      <alignment horizontal="right" vertical="center"/>
    </xf>
    <xf numFmtId="4" fontId="9" fillId="2" borderId="21" xfId="0" applyNumberFormat="1" applyFont="1" applyFill="1" applyBorder="1" applyAlignment="1">
      <alignment horizontal="right" vertical="center"/>
    </xf>
    <xf numFmtId="165" fontId="1" fillId="4" borderId="39" xfId="0" applyNumberFormat="1" applyFont="1" applyFill="1" applyBorder="1" applyAlignment="1">
      <alignment horizontal="right" vertical="center"/>
    </xf>
    <xf numFmtId="165" fontId="1" fillId="4" borderId="53" xfId="0" applyNumberFormat="1" applyFont="1" applyFill="1" applyBorder="1" applyAlignment="1">
      <alignment horizontal="right" vertical="center"/>
    </xf>
    <xf numFmtId="165" fontId="9" fillId="4" borderId="38" xfId="0" applyNumberFormat="1" applyFont="1" applyFill="1" applyBorder="1" applyAlignment="1">
      <alignment horizontal="right" vertical="center"/>
    </xf>
    <xf numFmtId="165" fontId="1" fillId="4" borderId="38" xfId="0" applyNumberFormat="1" applyFont="1" applyFill="1" applyBorder="1" applyAlignment="1">
      <alignment horizontal="right" vertical="center"/>
    </xf>
    <xf numFmtId="165" fontId="10" fillId="0" borderId="60" xfId="0" applyNumberFormat="1" applyFont="1" applyFill="1" applyBorder="1" applyAlignment="1">
      <alignment horizontal="right" vertical="center"/>
    </xf>
    <xf numFmtId="165" fontId="5" fillId="6" borderId="66" xfId="0" applyNumberFormat="1" applyFont="1" applyFill="1" applyBorder="1" applyAlignment="1" applyProtection="1">
      <alignment horizontal="right" vertical="center"/>
      <protection locked="0"/>
    </xf>
    <xf numFmtId="4" fontId="10" fillId="6" borderId="77" xfId="0" applyNumberFormat="1" applyFont="1" applyFill="1" applyBorder="1" applyAlignment="1" applyProtection="1">
      <alignment horizontal="right" vertical="center"/>
      <protection locked="0"/>
    </xf>
    <xf numFmtId="4" fontId="10" fillId="6" borderId="85" xfId="0" applyNumberFormat="1" applyFont="1" applyFill="1" applyBorder="1" applyAlignment="1" applyProtection="1">
      <alignment horizontal="right" vertical="center"/>
      <protection locked="0"/>
    </xf>
    <xf numFmtId="172" fontId="10" fillId="0" borderId="21" xfId="0" applyNumberFormat="1" applyFont="1" applyFill="1" applyBorder="1" applyAlignment="1">
      <alignment horizontal="right" vertical="center"/>
    </xf>
    <xf numFmtId="2" fontId="10" fillId="7" borderId="49" xfId="0" applyNumberFormat="1" applyFont="1" applyFill="1" applyBorder="1" applyAlignment="1" applyProtection="1">
      <alignment horizontal="right" vertical="center"/>
      <protection locked="0"/>
    </xf>
    <xf numFmtId="165" fontId="10" fillId="0" borderId="94" xfId="0" applyNumberFormat="1" applyFont="1" applyFill="1" applyBorder="1" applyAlignment="1">
      <alignment horizontal="right" vertical="center"/>
    </xf>
    <xf numFmtId="165" fontId="10" fillId="0" borderId="19" xfId="0" applyNumberFormat="1" applyFont="1" applyFill="1" applyBorder="1" applyAlignment="1">
      <alignment horizontal="right" vertical="center"/>
    </xf>
    <xf numFmtId="2" fontId="10" fillId="6" borderId="87" xfId="0" applyNumberFormat="1" applyFont="1" applyFill="1" applyBorder="1" applyAlignment="1">
      <alignment horizontal="right" vertical="center"/>
    </xf>
    <xf numFmtId="165" fontId="10" fillId="0" borderId="4" xfId="0" applyNumberFormat="1" applyFont="1" applyBorder="1" applyAlignment="1">
      <alignment horizontal="right" vertical="center"/>
    </xf>
    <xf numFmtId="0" fontId="6" fillId="0" borderId="0" xfId="0" applyFont="1" applyFill="1" applyAlignment="1">
      <alignment horizontal="right"/>
    </xf>
    <xf numFmtId="0" fontId="6" fillId="0" borderId="0" xfId="0" applyFont="1" applyAlignment="1">
      <alignment horizontal="right"/>
    </xf>
    <xf numFmtId="165" fontId="1" fillId="0" borderId="95" xfId="0" applyNumberFormat="1" applyFont="1" applyFill="1" applyBorder="1" applyAlignment="1">
      <alignment vertical="center"/>
    </xf>
    <xf numFmtId="165" fontId="1" fillId="0" borderId="88" xfId="0" applyNumberFormat="1" applyFont="1" applyFill="1" applyBorder="1" applyAlignment="1">
      <alignment vertical="center"/>
    </xf>
    <xf numFmtId="165" fontId="1" fillId="0" borderId="96" xfId="0" applyNumberFormat="1" applyFont="1" applyFill="1" applyBorder="1" applyAlignment="1">
      <alignment vertical="center"/>
    </xf>
    <xf numFmtId="165" fontId="1" fillId="0" borderId="44" xfId="0" applyNumberFormat="1" applyFont="1" applyFill="1" applyBorder="1" applyAlignment="1">
      <alignment vertical="center"/>
    </xf>
    <xf numFmtId="165" fontId="5" fillId="2" borderId="33" xfId="0" applyNumberFormat="1" applyFont="1" applyFill="1" applyBorder="1" applyAlignment="1">
      <alignment vertical="center"/>
    </xf>
    <xf numFmtId="165" fontId="5" fillId="2" borderId="91" xfId="0" applyNumberFormat="1" applyFont="1" applyFill="1" applyBorder="1" applyAlignment="1">
      <alignment vertical="center"/>
    </xf>
    <xf numFmtId="165" fontId="5" fillId="2" borderId="34" xfId="0" applyNumberFormat="1" applyFont="1" applyFill="1" applyBorder="1" applyAlignment="1">
      <alignment vertical="center"/>
    </xf>
    <xf numFmtId="165" fontId="10" fillId="3" borderId="65" xfId="0" applyNumberFormat="1" applyFont="1" applyFill="1" applyBorder="1" applyAlignment="1">
      <alignment horizontal="right" vertical="center"/>
    </xf>
    <xf numFmtId="172" fontId="10" fillId="3" borderId="56" xfId="0" applyNumberFormat="1" applyFont="1" applyFill="1" applyBorder="1" applyAlignment="1">
      <alignment horizontal="right" vertical="center"/>
    </xf>
    <xf numFmtId="165" fontId="10" fillId="3" borderId="26" xfId="0" applyNumberFormat="1" applyFont="1" applyFill="1" applyBorder="1" applyAlignment="1">
      <alignment horizontal="right" vertical="center"/>
    </xf>
    <xf numFmtId="165" fontId="10" fillId="3" borderId="33" xfId="0" applyNumberFormat="1" applyFont="1" applyFill="1" applyBorder="1" applyAlignment="1">
      <alignment horizontal="right" vertical="center"/>
    </xf>
    <xf numFmtId="165" fontId="1" fillId="3" borderId="33" xfId="0" applyNumberFormat="1" applyFont="1" applyFill="1" applyBorder="1" applyAlignment="1">
      <alignment horizontal="right" vertical="center"/>
    </xf>
    <xf numFmtId="165" fontId="10" fillId="3" borderId="29" xfId="0" applyNumberFormat="1" applyFont="1" applyFill="1" applyBorder="1" applyAlignment="1">
      <alignment horizontal="right" vertical="center"/>
    </xf>
    <xf numFmtId="165" fontId="10" fillId="3" borderId="32" xfId="0" applyNumberFormat="1" applyFont="1" applyFill="1" applyBorder="1" applyAlignment="1">
      <alignment horizontal="right" vertical="center"/>
    </xf>
    <xf numFmtId="165" fontId="10" fillId="3" borderId="41" xfId="0" applyNumberFormat="1" applyFont="1" applyFill="1" applyBorder="1" applyAlignment="1">
      <alignment horizontal="right" vertical="center"/>
    </xf>
    <xf numFmtId="165" fontId="10" fillId="3" borderId="45" xfId="0" applyNumberFormat="1" applyFont="1" applyFill="1" applyBorder="1" applyAlignment="1">
      <alignment horizontal="right" vertical="center"/>
    </xf>
    <xf numFmtId="165" fontId="10" fillId="3" borderId="37" xfId="0" applyNumberFormat="1" applyFont="1" applyFill="1" applyBorder="1" applyAlignment="1">
      <alignment horizontal="right" vertical="center"/>
    </xf>
    <xf numFmtId="165" fontId="10" fillId="3" borderId="88" xfId="0" applyNumberFormat="1" applyFont="1" applyFill="1" applyBorder="1" applyAlignment="1">
      <alignment horizontal="right" vertical="center"/>
    </xf>
    <xf numFmtId="165" fontId="9" fillId="3" borderId="26" xfId="0" applyNumberFormat="1" applyFont="1" applyFill="1" applyBorder="1" applyAlignment="1">
      <alignment horizontal="right" vertical="center"/>
    </xf>
    <xf numFmtId="172" fontId="10" fillId="3" borderId="76" xfId="0" applyNumberFormat="1" applyFont="1" applyFill="1" applyBorder="1" applyAlignment="1">
      <alignment horizontal="right" vertical="center"/>
    </xf>
    <xf numFmtId="172" fontId="10" fillId="3" borderId="32" xfId="0" applyNumberFormat="1" applyFont="1" applyFill="1" applyBorder="1" applyAlignment="1">
      <alignment horizontal="right" vertical="center"/>
    </xf>
    <xf numFmtId="165" fontId="9" fillId="3" borderId="65" xfId="0" applyNumberFormat="1" applyFont="1" applyFill="1" applyBorder="1" applyAlignment="1">
      <alignment horizontal="right" vertical="center"/>
    </xf>
    <xf numFmtId="165" fontId="10" fillId="3" borderId="57" xfId="0" applyNumberFormat="1" applyFont="1" applyFill="1" applyBorder="1" applyAlignment="1">
      <alignment horizontal="right" vertical="center"/>
    </xf>
    <xf numFmtId="172" fontId="10" fillId="3" borderId="82" xfId="0" applyNumberFormat="1" applyFont="1" applyFill="1" applyBorder="1" applyAlignment="1">
      <alignment horizontal="right" vertical="center"/>
    </xf>
    <xf numFmtId="165" fontId="1" fillId="3" borderId="57" xfId="0" applyNumberFormat="1" applyFont="1" applyFill="1" applyBorder="1" applyAlignment="1">
      <alignment horizontal="right" vertical="center"/>
    </xf>
    <xf numFmtId="165" fontId="9" fillId="3" borderId="45" xfId="0" applyNumberFormat="1" applyFont="1" applyFill="1" applyBorder="1" applyAlignment="1">
      <alignment horizontal="right" vertical="center"/>
    </xf>
    <xf numFmtId="165" fontId="9" fillId="3" borderId="29" xfId="0" applyNumberFormat="1" applyFont="1" applyFill="1" applyBorder="1" applyAlignment="1">
      <alignment horizontal="right" vertical="center"/>
    </xf>
    <xf numFmtId="165" fontId="9" fillId="3" borderId="59" xfId="0" applyNumberFormat="1" applyFont="1" applyFill="1" applyBorder="1" applyAlignment="1">
      <alignment horizontal="right" vertical="center"/>
    </xf>
    <xf numFmtId="172" fontId="10" fillId="3" borderId="47" xfId="0" applyNumberFormat="1" applyFont="1" applyFill="1" applyBorder="1" applyAlignment="1">
      <alignment horizontal="right" vertical="center"/>
    </xf>
    <xf numFmtId="165" fontId="10" fillId="3" borderId="47" xfId="0" applyNumberFormat="1" applyFont="1" applyFill="1" applyBorder="1" applyAlignment="1">
      <alignment horizontal="right" vertical="center"/>
    </xf>
    <xf numFmtId="165" fontId="9" fillId="3" borderId="97" xfId="0" applyNumberFormat="1" applyFont="1" applyFill="1" applyBorder="1" applyAlignment="1">
      <alignment horizontal="right" vertical="center"/>
    </xf>
    <xf numFmtId="165" fontId="10" fillId="3" borderId="25" xfId="0" applyNumberFormat="1" applyFont="1" applyFill="1" applyBorder="1" applyAlignment="1">
      <alignment horizontal="right" vertical="center"/>
    </xf>
    <xf numFmtId="172" fontId="10" fillId="3" borderId="43" xfId="0" applyNumberFormat="1" applyFont="1" applyFill="1" applyBorder="1" applyAlignment="1">
      <alignment horizontal="right" vertical="center"/>
    </xf>
    <xf numFmtId="165" fontId="10" fillId="3" borderId="4" xfId="0" applyNumberFormat="1" applyFont="1" applyFill="1" applyBorder="1" applyAlignment="1">
      <alignment horizontal="right" vertical="center"/>
    </xf>
    <xf numFmtId="0" fontId="11" fillId="0" borderId="14" xfId="0" applyNumberFormat="1" applyFont="1" applyBorder="1" applyAlignment="1">
      <alignment horizontal="left" vertical="center" wrapText="1"/>
    </xf>
    <xf numFmtId="165" fontId="10" fillId="4" borderId="88" xfId="0" applyNumberFormat="1" applyFont="1" applyFill="1" applyBorder="1" applyAlignment="1">
      <alignment vertical="center"/>
    </xf>
    <xf numFmtId="165" fontId="10" fillId="4" borderId="89" xfId="0" applyNumberFormat="1" applyFont="1" applyFill="1" applyBorder="1" applyAlignment="1">
      <alignment vertical="center"/>
    </xf>
    <xf numFmtId="165" fontId="10" fillId="4" borderId="44" xfId="0" applyNumberFormat="1" applyFont="1" applyFill="1" applyBorder="1" applyAlignment="1">
      <alignment vertical="center"/>
    </xf>
    <xf numFmtId="0" fontId="11" fillId="0" borderId="6"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1" fillId="0" borderId="6" xfId="0" applyNumberFormat="1" applyFont="1" applyBorder="1" applyAlignment="1">
      <alignment horizontal="left" vertical="center" wrapText="1"/>
    </xf>
    <xf numFmtId="165" fontId="10" fillId="4" borderId="89" xfId="0" applyNumberFormat="1" applyFont="1" applyFill="1" applyBorder="1" applyAlignment="1">
      <alignment horizontal="right" vertical="center"/>
    </xf>
    <xf numFmtId="164" fontId="10" fillId="4" borderId="3" xfId="0" applyNumberFormat="1" applyFont="1" applyFill="1" applyBorder="1" applyAlignment="1">
      <alignment vertical="center"/>
    </xf>
    <xf numFmtId="164" fontId="11" fillId="4" borderId="20" xfId="0" applyNumberFormat="1" applyFont="1" applyFill="1" applyBorder="1" applyAlignment="1">
      <alignment vertical="center"/>
    </xf>
    <xf numFmtId="164" fontId="11" fillId="4" borderId="13" xfId="0" applyNumberFormat="1" applyFont="1" applyFill="1" applyBorder="1" applyAlignment="1">
      <alignment vertical="center"/>
    </xf>
    <xf numFmtId="164" fontId="11" fillId="0" borderId="13" xfId="0" applyNumberFormat="1" applyFont="1" applyFill="1" applyBorder="1" applyAlignment="1">
      <alignment vertical="center"/>
    </xf>
    <xf numFmtId="164" fontId="11" fillId="0" borderId="14" xfId="0" applyNumberFormat="1" applyFont="1" applyFill="1" applyBorder="1" applyAlignment="1">
      <alignment vertical="center"/>
    </xf>
    <xf numFmtId="164" fontId="11" fillId="4" borderId="1" xfId="0" applyNumberFormat="1" applyFont="1" applyFill="1" applyBorder="1" applyAlignment="1">
      <alignment vertical="center"/>
    </xf>
    <xf numFmtId="164" fontId="11" fillId="4" borderId="3" xfId="0" applyNumberFormat="1" applyFont="1" applyFill="1" applyBorder="1" applyAlignment="1">
      <alignment vertical="center"/>
    </xf>
    <xf numFmtId="165" fontId="10" fillId="3" borderId="33" xfId="0" applyNumberFormat="1" applyFont="1" applyFill="1" applyBorder="1" applyAlignment="1">
      <alignment horizontal="right" vertical="center"/>
    </xf>
    <xf numFmtId="165" fontId="10" fillId="0" borderId="85" xfId="0" applyNumberFormat="1" applyFont="1" applyFill="1" applyBorder="1" applyAlignment="1">
      <alignment vertical="center"/>
    </xf>
    <xf numFmtId="165" fontId="10" fillId="0" borderId="85" xfId="18" applyNumberFormat="1" applyFont="1" applyFill="1" applyBorder="1" applyAlignment="1">
      <alignment vertical="center"/>
    </xf>
    <xf numFmtId="165" fontId="10" fillId="0" borderId="94" xfId="0" applyNumberFormat="1" applyFont="1" applyFill="1" applyBorder="1" applyAlignment="1">
      <alignment horizontal="right" vertical="center"/>
    </xf>
    <xf numFmtId="164" fontId="11" fillId="0" borderId="8" xfId="0" applyNumberFormat="1" applyFont="1" applyFill="1" applyBorder="1" applyAlignment="1">
      <alignment vertical="center"/>
    </xf>
    <xf numFmtId="165" fontId="9" fillId="2" borderId="68" xfId="0" applyNumberFormat="1" applyFont="1" applyFill="1" applyBorder="1" applyAlignment="1">
      <alignment vertical="center"/>
    </xf>
    <xf numFmtId="49" fontId="8" fillId="0" borderId="19" xfId="0" applyNumberFormat="1" applyFont="1" applyFill="1" applyBorder="1" applyAlignment="1">
      <alignment/>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165" fontId="1" fillId="3" borderId="45" xfId="0" applyNumberFormat="1" applyFont="1" applyFill="1" applyBorder="1" applyAlignment="1">
      <alignment horizontal="right" vertical="center"/>
    </xf>
    <xf numFmtId="165" fontId="1" fillId="4" borderId="15" xfId="0" applyNumberFormat="1" applyFont="1" applyFill="1" applyBorder="1" applyAlignment="1">
      <alignment horizontal="right" vertical="center"/>
    </xf>
    <xf numFmtId="49" fontId="11" fillId="0" borderId="8"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165" fontId="5" fillId="3" borderId="33" xfId="0" applyNumberFormat="1" applyFont="1" applyFill="1" applyBorder="1" applyAlignment="1">
      <alignment vertical="center"/>
    </xf>
    <xf numFmtId="165" fontId="5" fillId="3" borderId="91" xfId="0" applyNumberFormat="1" applyFont="1" applyFill="1" applyBorder="1" applyAlignment="1">
      <alignment vertical="center"/>
    </xf>
    <xf numFmtId="165" fontId="5" fillId="5" borderId="91" xfId="0" applyNumberFormat="1" applyFont="1" applyFill="1" applyBorder="1" applyAlignment="1">
      <alignment vertical="center"/>
    </xf>
    <xf numFmtId="165" fontId="1" fillId="0" borderId="61" xfId="0" applyNumberFormat="1" applyFont="1" applyFill="1" applyBorder="1" applyAlignment="1">
      <alignment vertical="center"/>
    </xf>
    <xf numFmtId="165" fontId="1" fillId="0" borderId="88" xfId="0" applyNumberFormat="1" applyFont="1" applyFill="1" applyBorder="1" applyAlignment="1">
      <alignment vertical="center"/>
    </xf>
    <xf numFmtId="165" fontId="1" fillId="0" borderId="32" xfId="0" applyNumberFormat="1" applyFont="1" applyFill="1" applyBorder="1" applyAlignment="1">
      <alignment vertical="center"/>
    </xf>
    <xf numFmtId="165" fontId="1" fillId="0" borderId="47" xfId="0" applyNumberFormat="1" applyFont="1" applyFill="1" applyBorder="1" applyAlignment="1">
      <alignment vertical="center"/>
    </xf>
    <xf numFmtId="0" fontId="10" fillId="2" borderId="64" xfId="0" applyFont="1" applyFill="1" applyBorder="1" applyAlignment="1">
      <alignment vertical="center"/>
    </xf>
    <xf numFmtId="4" fontId="10" fillId="2" borderId="65" xfId="0" applyNumberFormat="1" applyFont="1" applyFill="1" applyBorder="1" applyAlignment="1" applyProtection="1">
      <alignment vertical="center"/>
      <protection locked="0"/>
    </xf>
    <xf numFmtId="4" fontId="10" fillId="2" borderId="66" xfId="0" applyNumberFormat="1" applyFont="1" applyFill="1" applyBorder="1" applyAlignment="1" applyProtection="1">
      <alignment vertical="center"/>
      <protection locked="0"/>
    </xf>
    <xf numFmtId="4" fontId="10" fillId="2" borderId="67" xfId="0" applyNumberFormat="1" applyFont="1" applyFill="1" applyBorder="1" applyAlignment="1" applyProtection="1">
      <alignment vertical="center"/>
      <protection locked="0"/>
    </xf>
    <xf numFmtId="172" fontId="10" fillId="2" borderId="65" xfId="0" applyNumberFormat="1" applyFont="1" applyFill="1" applyBorder="1" applyAlignment="1">
      <alignment horizontal="right" vertical="center"/>
    </xf>
    <xf numFmtId="0" fontId="4" fillId="0" borderId="0" xfId="0" applyFont="1" applyAlignment="1">
      <alignment horizontal="right" vertical="top"/>
    </xf>
    <xf numFmtId="0" fontId="20" fillId="0" borderId="0" xfId="0" applyFont="1" applyFill="1" applyAlignment="1">
      <alignment horizontal="right"/>
    </xf>
    <xf numFmtId="0" fontId="10" fillId="0" borderId="5" xfId="0" applyFont="1" applyFill="1" applyBorder="1" applyAlignment="1">
      <alignment vertical="center" wrapText="1"/>
    </xf>
    <xf numFmtId="0" fontId="10" fillId="3" borderId="5" xfId="0" applyFont="1" applyFill="1" applyBorder="1" applyAlignment="1">
      <alignment vertical="center"/>
    </xf>
    <xf numFmtId="165" fontId="9" fillId="4" borderId="26" xfId="0" applyNumberFormat="1" applyFont="1" applyFill="1" applyBorder="1" applyAlignment="1">
      <alignment vertical="center"/>
    </xf>
    <xf numFmtId="165" fontId="9" fillId="4" borderId="27" xfId="0" applyNumberFormat="1" applyFont="1" applyFill="1" applyBorder="1" applyAlignment="1">
      <alignment vertical="center"/>
    </xf>
    <xf numFmtId="165" fontId="9" fillId="4" borderId="4" xfId="0" applyNumberFormat="1" applyFont="1" applyFill="1" applyBorder="1" applyAlignment="1">
      <alignment vertical="center"/>
    </xf>
    <xf numFmtId="165" fontId="10" fillId="4" borderId="26" xfId="0" applyNumberFormat="1" applyFont="1" applyFill="1" applyBorder="1" applyAlignment="1">
      <alignment horizontal="right" vertical="center"/>
    </xf>
    <xf numFmtId="165" fontId="9" fillId="4" borderId="27" xfId="0" applyNumberFormat="1" applyFont="1" applyFill="1" applyBorder="1" applyAlignment="1">
      <alignment horizontal="right" vertical="center"/>
    </xf>
    <xf numFmtId="165" fontId="9" fillId="3" borderId="26" xfId="0" applyNumberFormat="1" applyFont="1" applyFill="1" applyBorder="1" applyAlignment="1">
      <alignment vertical="center"/>
    </xf>
    <xf numFmtId="165" fontId="9" fillId="3" borderId="27" xfId="0" applyNumberFormat="1" applyFont="1" applyFill="1" applyBorder="1" applyAlignment="1">
      <alignment vertical="center"/>
    </xf>
    <xf numFmtId="165" fontId="9" fillId="3" borderId="4" xfId="0" applyNumberFormat="1" applyFont="1" applyFill="1" applyBorder="1" applyAlignment="1">
      <alignment vertical="center"/>
    </xf>
    <xf numFmtId="165" fontId="10" fillId="3" borderId="28" xfId="0" applyNumberFormat="1" applyFont="1" applyFill="1" applyBorder="1" applyAlignment="1">
      <alignment vertical="center"/>
    </xf>
    <xf numFmtId="165" fontId="9" fillId="3" borderId="27" xfId="0" applyNumberFormat="1" applyFont="1" applyFill="1" applyBorder="1" applyAlignment="1">
      <alignment horizontal="right" vertical="center"/>
    </xf>
    <xf numFmtId="165" fontId="9" fillId="0" borderId="4" xfId="0" applyNumberFormat="1" applyFont="1" applyFill="1" applyBorder="1" applyAlignment="1">
      <alignment vertical="center"/>
    </xf>
    <xf numFmtId="165" fontId="9" fillId="2" borderId="27" xfId="0" applyNumberFormat="1" applyFont="1" applyFill="1" applyBorder="1" applyAlignment="1">
      <alignment horizontal="right" vertical="center"/>
    </xf>
    <xf numFmtId="165" fontId="10" fillId="4" borderId="28" xfId="0" applyNumberFormat="1" applyFont="1" applyFill="1" applyBorder="1" applyAlignment="1">
      <alignment vertical="center"/>
    </xf>
    <xf numFmtId="165" fontId="10" fillId="0" borderId="28" xfId="0" applyNumberFormat="1" applyFont="1" applyFill="1" applyBorder="1" applyAlignment="1">
      <alignment vertical="center"/>
    </xf>
    <xf numFmtId="165" fontId="9" fillId="0" borderId="26" xfId="0" applyNumberFormat="1" applyFont="1" applyFill="1" applyBorder="1" applyAlignment="1">
      <alignment vertical="center"/>
    </xf>
    <xf numFmtId="165" fontId="10" fillId="0" borderId="48" xfId="0" applyNumberFormat="1" applyFont="1" applyFill="1" applyBorder="1" applyAlignment="1">
      <alignment vertical="center"/>
    </xf>
    <xf numFmtId="165" fontId="5" fillId="2" borderId="65" xfId="0" applyNumberFormat="1" applyFont="1" applyFill="1" applyBorder="1" applyAlignment="1" applyProtection="1">
      <alignment vertical="center"/>
      <protection locked="0"/>
    </xf>
    <xf numFmtId="165" fontId="5" fillId="2" borderId="66" xfId="0" applyNumberFormat="1" applyFont="1" applyFill="1" applyBorder="1" applyAlignment="1" applyProtection="1">
      <alignment vertical="center"/>
      <protection locked="0"/>
    </xf>
    <xf numFmtId="165" fontId="5" fillId="2" borderId="67" xfId="0" applyNumberFormat="1" applyFont="1" applyFill="1" applyBorder="1" applyAlignment="1" applyProtection="1">
      <alignment vertical="center"/>
      <protection locked="0"/>
    </xf>
    <xf numFmtId="165" fontId="5" fillId="2" borderId="65" xfId="0" applyNumberFormat="1" applyFont="1" applyFill="1" applyBorder="1" applyAlignment="1">
      <alignment horizontal="right" vertical="center"/>
    </xf>
    <xf numFmtId="164" fontId="10" fillId="0" borderId="98" xfId="0" applyNumberFormat="1" applyFont="1" applyFill="1" applyBorder="1" applyAlignment="1">
      <alignment vertical="center"/>
    </xf>
    <xf numFmtId="165" fontId="10" fillId="0" borderId="90" xfId="0" applyNumberFormat="1" applyFont="1" applyFill="1" applyBorder="1" applyAlignment="1">
      <alignment vertical="center"/>
    </xf>
    <xf numFmtId="0" fontId="0" fillId="0" borderId="0" xfId="0" applyAlignment="1">
      <alignment vertical="center"/>
    </xf>
    <xf numFmtId="0" fontId="6" fillId="0" borderId="0" xfId="0" applyFont="1" applyAlignment="1">
      <alignment/>
    </xf>
    <xf numFmtId="165" fontId="5" fillId="3" borderId="97" xfId="0" applyNumberFormat="1" applyFont="1" applyFill="1" applyBorder="1" applyAlignment="1">
      <alignment vertical="center"/>
    </xf>
    <xf numFmtId="165" fontId="5" fillId="3" borderId="99" xfId="0" applyNumberFormat="1" applyFont="1" applyFill="1" applyBorder="1" applyAlignment="1">
      <alignment vertical="center"/>
    </xf>
    <xf numFmtId="165" fontId="5" fillId="3" borderId="100" xfId="0" applyNumberFormat="1" applyFont="1" applyFill="1" applyBorder="1" applyAlignment="1">
      <alignment vertical="center"/>
    </xf>
    <xf numFmtId="165" fontId="5" fillId="3" borderId="101" xfId="0" applyNumberFormat="1" applyFont="1" applyFill="1" applyBorder="1" applyAlignment="1">
      <alignment horizontal="right" vertical="center"/>
    </xf>
    <xf numFmtId="165" fontId="5" fillId="3" borderId="102" xfId="0" applyNumberFormat="1" applyFont="1" applyFill="1" applyBorder="1" applyAlignment="1">
      <alignment vertical="center"/>
    </xf>
    <xf numFmtId="49" fontId="22" fillId="3" borderId="103" xfId="0" applyNumberFormat="1" applyFont="1" applyFill="1" applyBorder="1" applyAlignment="1">
      <alignment vertical="center"/>
    </xf>
    <xf numFmtId="49" fontId="1" fillId="0" borderId="31" xfId="0" applyNumberFormat="1" applyFont="1" applyFill="1" applyBorder="1" applyAlignment="1">
      <alignment horizontal="left" vertical="center" wrapText="1"/>
    </xf>
    <xf numFmtId="49" fontId="11" fillId="0" borderId="46" xfId="0" applyNumberFormat="1" applyFont="1" applyFill="1" applyBorder="1" applyAlignment="1">
      <alignment horizontal="left" vertical="center" wrapText="1"/>
    </xf>
    <xf numFmtId="164" fontId="10" fillId="0" borderId="98" xfId="0" applyNumberFormat="1" applyFont="1" applyFill="1" applyBorder="1" applyAlignment="1">
      <alignment vertical="center"/>
    </xf>
    <xf numFmtId="165" fontId="10" fillId="3" borderId="59" xfId="0" applyNumberFormat="1" applyFont="1" applyFill="1" applyBorder="1" applyAlignment="1">
      <alignment horizontal="right" vertical="center"/>
    </xf>
    <xf numFmtId="165" fontId="1" fillId="0" borderId="89" xfId="0" applyNumberFormat="1" applyFont="1" applyFill="1" applyBorder="1" applyAlignment="1">
      <alignment vertical="center"/>
    </xf>
    <xf numFmtId="165" fontId="1" fillId="4" borderId="61" xfId="0" applyNumberFormat="1" applyFont="1" applyFill="1" applyBorder="1" applyAlignment="1">
      <alignment vertical="center"/>
    </xf>
    <xf numFmtId="165" fontId="1" fillId="4" borderId="104" xfId="0" applyNumberFormat="1" applyFont="1" applyFill="1" applyBorder="1" applyAlignment="1">
      <alignment vertical="center"/>
    </xf>
    <xf numFmtId="0" fontId="11" fillId="0" borderId="18" xfId="0" applyFont="1" applyFill="1" applyBorder="1" applyAlignment="1">
      <alignment horizontal="left" vertical="center" wrapText="1"/>
    </xf>
    <xf numFmtId="165" fontId="10" fillId="0" borderId="11" xfId="0" applyNumberFormat="1" applyFont="1" applyBorder="1" applyAlignment="1">
      <alignment vertical="center"/>
    </xf>
    <xf numFmtId="165" fontId="10" fillId="0" borderId="48" xfId="0" applyNumberFormat="1" applyFont="1" applyFill="1" applyBorder="1" applyAlignment="1">
      <alignment vertical="center"/>
    </xf>
    <xf numFmtId="0" fontId="5" fillId="2" borderId="64" xfId="0" applyFont="1" applyFill="1" applyBorder="1" applyAlignment="1">
      <alignment vertical="center"/>
    </xf>
    <xf numFmtId="0" fontId="8" fillId="2" borderId="67" xfId="0" applyFont="1" applyFill="1" applyBorder="1" applyAlignment="1">
      <alignment horizontal="left" vertical="center"/>
    </xf>
    <xf numFmtId="0" fontId="9" fillId="0" borderId="67" xfId="0" applyFont="1" applyFill="1" applyBorder="1" applyAlignment="1">
      <alignment horizontal="left" vertical="center"/>
    </xf>
    <xf numFmtId="0" fontId="8" fillId="2" borderId="67" xfId="0" applyNumberFormat="1" applyFont="1" applyFill="1" applyBorder="1" applyAlignment="1">
      <alignment horizontal="left" vertical="center"/>
    </xf>
    <xf numFmtId="0" fontId="9" fillId="0" borderId="25" xfId="0" applyNumberFormat="1" applyFont="1" applyFill="1" applyBorder="1" applyAlignment="1">
      <alignment horizontal="left" vertical="center"/>
    </xf>
    <xf numFmtId="49" fontId="8" fillId="3" borderId="4" xfId="0" applyNumberFormat="1" applyFont="1" applyFill="1" applyBorder="1" applyAlignment="1">
      <alignment horizontal="left" vertical="center"/>
    </xf>
    <xf numFmtId="0" fontId="11" fillId="0" borderId="104" xfId="0" applyNumberFormat="1" applyFont="1" applyFill="1" applyBorder="1" applyAlignment="1">
      <alignment horizontal="left" vertical="center" wrapText="1"/>
    </xf>
    <xf numFmtId="0" fontId="11" fillId="0" borderId="48" xfId="0" applyNumberFormat="1" applyFont="1" applyFill="1" applyBorder="1" applyAlignment="1">
      <alignment horizontal="left" vertical="center" wrapText="1"/>
    </xf>
    <xf numFmtId="0" fontId="11" fillId="0" borderId="43" xfId="0" applyNumberFormat="1" applyFont="1" applyFill="1" applyBorder="1" applyAlignment="1">
      <alignment horizontal="left" vertical="center" wrapText="1"/>
    </xf>
    <xf numFmtId="0" fontId="8" fillId="2" borderId="67" xfId="0" applyNumberFormat="1" applyFont="1" applyFill="1" applyBorder="1" applyAlignment="1">
      <alignment horizontal="left" vertical="center"/>
    </xf>
    <xf numFmtId="49" fontId="8" fillId="2" borderId="67" xfId="0" applyNumberFormat="1" applyFont="1" applyFill="1" applyBorder="1" applyAlignment="1">
      <alignment horizontal="left" vertical="center"/>
    </xf>
    <xf numFmtId="49" fontId="8" fillId="3" borderId="100" xfId="0" applyNumberFormat="1" applyFont="1" applyFill="1" applyBorder="1" applyAlignment="1">
      <alignment horizontal="left" vertical="center"/>
    </xf>
    <xf numFmtId="0" fontId="8" fillId="0" borderId="25" xfId="0" applyNumberFormat="1" applyFont="1" applyFill="1" applyBorder="1" applyAlignment="1">
      <alignment horizontal="left" vertical="center"/>
    </xf>
    <xf numFmtId="0" fontId="11" fillId="3" borderId="4" xfId="0" applyNumberFormat="1" applyFont="1" applyFill="1" applyBorder="1" applyAlignment="1">
      <alignment horizontal="left" vertical="center"/>
    </xf>
    <xf numFmtId="0" fontId="11" fillId="0" borderId="4"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49" fontId="11" fillId="0" borderId="34" xfId="0" applyNumberFormat="1" applyFont="1" applyFill="1" applyBorder="1" applyAlignment="1">
      <alignment horizontal="left" vertical="center" wrapText="1"/>
    </xf>
    <xf numFmtId="49" fontId="11" fillId="0" borderId="53" xfId="0" applyNumberFormat="1" applyFont="1" applyFill="1" applyBorder="1" applyAlignment="1">
      <alignment horizontal="left" vertical="center" wrapText="1"/>
    </xf>
    <xf numFmtId="0" fontId="11" fillId="0" borderId="34" xfId="0" applyFont="1" applyFill="1" applyBorder="1" applyAlignment="1">
      <alignment horizontal="left" vertical="center" wrapText="1"/>
    </xf>
    <xf numFmtId="49" fontId="11" fillId="0" borderId="34" xfId="0" applyNumberFormat="1" applyFont="1" applyFill="1" applyBorder="1" applyAlignment="1">
      <alignment horizontal="left" vertical="center"/>
    </xf>
    <xf numFmtId="49" fontId="11" fillId="0" borderId="30" xfId="0" applyNumberFormat="1" applyFont="1" applyFill="1" applyBorder="1" applyAlignment="1">
      <alignment horizontal="left" vertical="center"/>
    </xf>
    <xf numFmtId="49" fontId="11" fillId="0" borderId="44" xfId="0" applyNumberFormat="1" applyFont="1" applyFill="1" applyBorder="1" applyAlignment="1">
      <alignment horizontal="left" vertical="center"/>
    </xf>
    <xf numFmtId="49" fontId="11" fillId="0" borderId="40" xfId="0" applyNumberFormat="1" applyFont="1" applyFill="1" applyBorder="1" applyAlignment="1">
      <alignment horizontal="left" vertical="center"/>
    </xf>
    <xf numFmtId="49" fontId="11" fillId="3" borderId="34"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43" xfId="0" applyNumberFormat="1" applyFont="1" applyFill="1" applyBorder="1" applyAlignment="1">
      <alignment horizontal="left" vertical="center" wrapText="1"/>
    </xf>
    <xf numFmtId="49" fontId="11" fillId="0" borderId="40" xfId="0" applyNumberFormat="1" applyFont="1" applyFill="1" applyBorder="1" applyAlignment="1">
      <alignment horizontal="left" vertical="center" wrapText="1"/>
    </xf>
    <xf numFmtId="49" fontId="11" fillId="0" borderId="53" xfId="0" applyNumberFormat="1" applyFont="1" applyFill="1" applyBorder="1" applyAlignment="1">
      <alignment horizontal="left" vertical="center"/>
    </xf>
    <xf numFmtId="49" fontId="11" fillId="0" borderId="44"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11" fillId="0" borderId="35" xfId="0" applyNumberFormat="1" applyFont="1" applyFill="1" applyBorder="1" applyAlignment="1">
      <alignment horizontal="left" vertical="center" wrapText="1"/>
    </xf>
    <xf numFmtId="0" fontId="8" fillId="0" borderId="2" xfId="0" applyNumberFormat="1" applyFont="1" applyFill="1" applyBorder="1" applyAlignment="1">
      <alignment horizontal="left" vertical="center"/>
    </xf>
    <xf numFmtId="0" fontId="11" fillId="0" borderId="5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40" xfId="0" applyFont="1" applyFill="1" applyBorder="1" applyAlignment="1">
      <alignment horizontal="left" vertical="center"/>
    </xf>
    <xf numFmtId="49" fontId="11" fillId="2" borderId="67" xfId="0" applyNumberFormat="1" applyFont="1" applyFill="1" applyBorder="1" applyAlignment="1">
      <alignment horizontal="left" vertical="center"/>
    </xf>
    <xf numFmtId="49" fontId="11" fillId="0" borderId="30"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55" xfId="0" applyNumberFormat="1" applyFont="1" applyFill="1" applyBorder="1" applyAlignment="1">
      <alignment horizontal="left" vertical="center"/>
    </xf>
    <xf numFmtId="0" fontId="11" fillId="0" borderId="44" xfId="0" applyNumberFormat="1" applyFont="1" applyFill="1" applyBorder="1" applyAlignment="1">
      <alignment horizontal="left" vertical="center" wrapText="1"/>
    </xf>
    <xf numFmtId="0" fontId="11" fillId="0" borderId="55" xfId="0" applyNumberFormat="1" applyFont="1" applyFill="1" applyBorder="1" applyAlignment="1">
      <alignment horizontal="left" vertical="center"/>
    </xf>
    <xf numFmtId="0" fontId="11" fillId="0" borderId="34" xfId="0" applyNumberFormat="1" applyFont="1" applyFill="1" applyBorder="1" applyAlignment="1">
      <alignment horizontal="left" vertical="center" wrapText="1"/>
    </xf>
    <xf numFmtId="0" fontId="11" fillId="0" borderId="35" xfId="0" applyNumberFormat="1" applyFont="1" applyFill="1" applyBorder="1" applyAlignment="1">
      <alignment horizontal="left" vertical="center" wrapText="1"/>
    </xf>
    <xf numFmtId="49" fontId="11" fillId="0" borderId="43" xfId="0" applyNumberFormat="1" applyFont="1" applyFill="1" applyBorder="1" applyAlignment="1">
      <alignment horizontal="left" vertical="center"/>
    </xf>
    <xf numFmtId="0" fontId="11" fillId="0" borderId="44" xfId="0" applyNumberFormat="1" applyFont="1" applyFill="1" applyBorder="1" applyAlignment="1">
      <alignment horizontal="left" vertical="center"/>
    </xf>
    <xf numFmtId="165" fontId="1" fillId="0" borderId="85" xfId="0" applyNumberFormat="1" applyFont="1" applyFill="1" applyBorder="1" applyAlignment="1">
      <alignment vertical="center"/>
    </xf>
    <xf numFmtId="165" fontId="1" fillId="0" borderId="41" xfId="0" applyNumberFormat="1" applyFont="1" applyFill="1" applyBorder="1" applyAlignment="1">
      <alignment vertical="center"/>
    </xf>
    <xf numFmtId="165" fontId="1" fillId="0" borderId="42" xfId="0" applyNumberFormat="1" applyFont="1" applyFill="1" applyBorder="1" applyAlignment="1">
      <alignment vertical="center"/>
    </xf>
    <xf numFmtId="165" fontId="1" fillId="0" borderId="43" xfId="0" applyNumberFormat="1" applyFont="1" applyFill="1" applyBorder="1" applyAlignment="1">
      <alignment vertical="center"/>
    </xf>
    <xf numFmtId="164" fontId="10" fillId="0" borderId="105" xfId="0" applyNumberFormat="1" applyFont="1" applyFill="1" applyBorder="1" applyAlignment="1">
      <alignment vertical="center"/>
    </xf>
    <xf numFmtId="165" fontId="10" fillId="3" borderId="61" xfId="0" applyNumberFormat="1" applyFont="1" applyFill="1" applyBorder="1" applyAlignment="1">
      <alignment horizontal="right" vertical="center"/>
    </xf>
    <xf numFmtId="165" fontId="1" fillId="0" borderId="38" xfId="0" applyNumberFormat="1" applyFont="1" applyFill="1" applyBorder="1" applyAlignment="1">
      <alignment vertical="center"/>
    </xf>
    <xf numFmtId="0" fontId="10" fillId="0" borderId="106" xfId="0" applyFont="1" applyFill="1" applyBorder="1" applyAlignment="1">
      <alignment horizontal="center"/>
    </xf>
    <xf numFmtId="165" fontId="5" fillId="2" borderId="107" xfId="0" applyNumberFormat="1" applyFont="1" applyFill="1" applyBorder="1" applyAlignment="1" applyProtection="1">
      <alignment horizontal="right" vertical="center"/>
      <protection locked="0"/>
    </xf>
    <xf numFmtId="4" fontId="10" fillId="2" borderId="107" xfId="0" applyNumberFormat="1" applyFont="1" applyFill="1" applyBorder="1" applyAlignment="1" applyProtection="1">
      <alignment horizontal="right" vertical="center"/>
      <protection locked="0"/>
    </xf>
    <xf numFmtId="165" fontId="5" fillId="2" borderId="107" xfId="0" applyNumberFormat="1" applyFont="1" applyFill="1" applyBorder="1" applyAlignment="1">
      <alignment horizontal="right" vertical="center"/>
    </xf>
    <xf numFmtId="4" fontId="9" fillId="2" borderId="49" xfId="0" applyNumberFormat="1" applyFont="1" applyFill="1" applyBorder="1" applyAlignment="1">
      <alignment horizontal="right" vertical="center"/>
    </xf>
    <xf numFmtId="165" fontId="10" fillId="0" borderId="108" xfId="0" applyNumberFormat="1" applyFont="1" applyFill="1" applyBorder="1" applyAlignment="1">
      <alignment horizontal="right" vertical="center"/>
    </xf>
    <xf numFmtId="164" fontId="11" fillId="0" borderId="17" xfId="0" applyNumberFormat="1" applyFont="1" applyFill="1" applyBorder="1" applyAlignment="1">
      <alignment vertical="center"/>
    </xf>
    <xf numFmtId="165" fontId="1" fillId="4" borderId="108" xfId="0" applyNumberFormat="1" applyFont="1" applyFill="1" applyBorder="1" applyAlignment="1">
      <alignment horizontal="right" vertical="center"/>
    </xf>
    <xf numFmtId="165" fontId="10" fillId="0" borderId="109" xfId="0" applyNumberFormat="1" applyFont="1" applyFill="1" applyBorder="1" applyAlignment="1">
      <alignment horizontal="right" vertical="center"/>
    </xf>
    <xf numFmtId="165" fontId="10" fillId="0" borderId="110" xfId="0" applyNumberFormat="1" applyFont="1" applyFill="1" applyBorder="1" applyAlignment="1">
      <alignment horizontal="right" vertical="center"/>
    </xf>
    <xf numFmtId="165" fontId="10" fillId="0" borderId="111" xfId="0" applyNumberFormat="1" applyFont="1" applyFill="1" applyBorder="1" applyAlignment="1">
      <alignment horizontal="right" vertical="center"/>
    </xf>
    <xf numFmtId="165" fontId="1" fillId="4" borderId="91" xfId="0" applyNumberFormat="1" applyFont="1" applyFill="1" applyBorder="1" applyAlignment="1">
      <alignment horizontal="right" vertical="center"/>
    </xf>
    <xf numFmtId="164" fontId="10" fillId="2" borderId="112" xfId="0" applyNumberFormat="1" applyFont="1" applyFill="1" applyBorder="1" applyAlignment="1">
      <alignment vertical="center"/>
    </xf>
    <xf numFmtId="164" fontId="10" fillId="0" borderId="71" xfId="0" applyNumberFormat="1" applyFont="1" applyFill="1" applyBorder="1" applyAlignment="1">
      <alignment vertical="center"/>
    </xf>
    <xf numFmtId="164" fontId="10" fillId="0" borderId="113" xfId="0" applyNumberFormat="1" applyFont="1" applyFill="1" applyBorder="1" applyAlignment="1">
      <alignment vertical="center"/>
    </xf>
    <xf numFmtId="165" fontId="10" fillId="0" borderId="114" xfId="0" applyNumberFormat="1" applyFont="1" applyFill="1" applyBorder="1" applyAlignment="1">
      <alignment horizontal="right" vertical="center"/>
    </xf>
    <xf numFmtId="164" fontId="10" fillId="0" borderId="115" xfId="0" applyNumberFormat="1" applyFont="1" applyFill="1" applyBorder="1" applyAlignment="1">
      <alignment vertical="center"/>
    </xf>
    <xf numFmtId="165" fontId="10" fillId="0" borderId="116" xfId="0" applyNumberFormat="1" applyFont="1" applyFill="1" applyBorder="1" applyAlignment="1">
      <alignment horizontal="right" vertical="center"/>
    </xf>
    <xf numFmtId="164" fontId="10" fillId="0" borderId="117" xfId="0" applyNumberFormat="1" applyFont="1" applyFill="1" applyBorder="1" applyAlignment="1">
      <alignment vertical="center"/>
    </xf>
    <xf numFmtId="165" fontId="10" fillId="4" borderId="91" xfId="0" applyNumberFormat="1" applyFont="1" applyFill="1" applyBorder="1" applyAlignment="1">
      <alignment horizontal="right" vertical="center"/>
    </xf>
    <xf numFmtId="165" fontId="10" fillId="0" borderId="118" xfId="0" applyNumberFormat="1" applyFont="1" applyFill="1" applyBorder="1" applyAlignment="1">
      <alignment horizontal="right" vertical="center"/>
    </xf>
    <xf numFmtId="164" fontId="10" fillId="0" borderId="73" xfId="0" applyNumberFormat="1" applyFont="1" applyFill="1" applyBorder="1" applyAlignment="1">
      <alignment vertical="center"/>
    </xf>
    <xf numFmtId="165" fontId="1" fillId="4" borderId="51" xfId="0" applyNumberFormat="1" applyFont="1" applyFill="1" applyBorder="1" applyAlignment="1">
      <alignment vertical="center"/>
    </xf>
    <xf numFmtId="165" fontId="10" fillId="0" borderId="91" xfId="0" applyNumberFormat="1" applyFont="1" applyFill="1" applyBorder="1" applyAlignment="1">
      <alignment horizontal="right" vertical="center"/>
    </xf>
    <xf numFmtId="164" fontId="10" fillId="0" borderId="84" xfId="0" applyNumberFormat="1" applyFont="1" applyFill="1" applyBorder="1" applyAlignment="1">
      <alignment vertical="center"/>
    </xf>
    <xf numFmtId="165" fontId="1" fillId="5" borderId="119" xfId="0" applyNumberFormat="1" applyFont="1" applyFill="1" applyBorder="1" applyAlignment="1">
      <alignment horizontal="right" vertical="center"/>
    </xf>
    <xf numFmtId="164" fontId="1" fillId="5" borderId="120" xfId="0" applyNumberFormat="1" applyFont="1" applyFill="1" applyBorder="1" applyAlignment="1">
      <alignment vertical="center"/>
    </xf>
    <xf numFmtId="165" fontId="10" fillId="5" borderId="108" xfId="0" applyNumberFormat="1" applyFont="1" applyFill="1" applyBorder="1" applyAlignment="1">
      <alignment horizontal="right" vertical="center"/>
    </xf>
    <xf numFmtId="164" fontId="10" fillId="5" borderId="17" xfId="0" applyNumberFormat="1" applyFont="1" applyFill="1" applyBorder="1" applyAlignment="1">
      <alignment vertical="center"/>
    </xf>
    <xf numFmtId="165" fontId="1" fillId="5" borderId="91" xfId="0" applyNumberFormat="1" applyFont="1" applyFill="1" applyBorder="1" applyAlignment="1">
      <alignment vertical="center"/>
    </xf>
    <xf numFmtId="165" fontId="5" fillId="6" borderId="107" xfId="0" applyNumberFormat="1" applyFont="1" applyFill="1" applyBorder="1" applyAlignment="1" applyProtection="1">
      <alignment horizontal="right" vertical="center"/>
      <protection locked="0"/>
    </xf>
    <xf numFmtId="164" fontId="10" fillId="6" borderId="72" xfId="0" applyNumberFormat="1" applyFont="1" applyFill="1" applyBorder="1" applyAlignment="1">
      <alignment vertical="center"/>
    </xf>
    <xf numFmtId="4" fontId="10" fillId="6" borderId="121" xfId="0" applyNumberFormat="1" applyFont="1" applyFill="1" applyBorder="1" applyAlignment="1" applyProtection="1">
      <alignment horizontal="right" vertical="center"/>
      <protection locked="0"/>
    </xf>
    <xf numFmtId="164" fontId="10" fillId="6" borderId="122" xfId="0" applyNumberFormat="1" applyFont="1" applyFill="1" applyBorder="1" applyAlignment="1">
      <alignment vertical="center"/>
    </xf>
    <xf numFmtId="4" fontId="10" fillId="6" borderId="93" xfId="0" applyNumberFormat="1" applyFont="1" applyFill="1" applyBorder="1" applyAlignment="1" applyProtection="1">
      <alignment horizontal="right" vertical="center"/>
      <protection locked="0"/>
    </xf>
    <xf numFmtId="164" fontId="10" fillId="6" borderId="84" xfId="0" applyNumberFormat="1" applyFont="1" applyFill="1" applyBorder="1" applyAlignment="1">
      <alignment vertical="center"/>
    </xf>
    <xf numFmtId="164" fontId="11" fillId="0" borderId="12" xfId="0" applyNumberFormat="1" applyFont="1" applyFill="1" applyBorder="1" applyAlignment="1">
      <alignment vertical="center"/>
    </xf>
    <xf numFmtId="165" fontId="10" fillId="2" borderId="14" xfId="0" applyNumberFormat="1" applyFont="1" applyFill="1" applyBorder="1" applyAlignment="1">
      <alignment vertical="center"/>
    </xf>
    <xf numFmtId="164" fontId="10" fillId="4" borderId="13" xfId="0" applyNumberFormat="1" applyFont="1" applyFill="1" applyBorder="1" applyAlignment="1">
      <alignment vertical="center"/>
    </xf>
    <xf numFmtId="164" fontId="11" fillId="4" borderId="14" xfId="0" applyNumberFormat="1" applyFont="1" applyFill="1" applyBorder="1" applyAlignment="1">
      <alignment vertical="center"/>
    </xf>
    <xf numFmtId="165" fontId="1" fillId="4" borderId="22" xfId="0" applyNumberFormat="1" applyFont="1" applyFill="1" applyBorder="1" applyAlignment="1">
      <alignment horizontal="right" vertical="center"/>
    </xf>
    <xf numFmtId="164" fontId="11" fillId="2" borderId="68" xfId="0" applyNumberFormat="1" applyFont="1" applyFill="1" applyBorder="1" applyAlignment="1">
      <alignment vertical="center"/>
    </xf>
    <xf numFmtId="164" fontId="10" fillId="6" borderId="36" xfId="0" applyNumberFormat="1" applyFont="1" applyFill="1" applyBorder="1" applyAlignment="1">
      <alignment vertical="center"/>
    </xf>
    <xf numFmtId="165" fontId="1" fillId="0" borderId="33" xfId="0" applyNumberFormat="1" applyFont="1" applyFill="1" applyBorder="1" applyAlignment="1">
      <alignment vertical="center"/>
    </xf>
    <xf numFmtId="165" fontId="1" fillId="0" borderId="34" xfId="0" applyNumberFormat="1" applyFont="1" applyFill="1" applyBorder="1" applyAlignment="1">
      <alignment vertical="center"/>
    </xf>
    <xf numFmtId="165" fontId="1" fillId="0" borderId="123" xfId="0" applyNumberFormat="1" applyFont="1" applyFill="1" applyBorder="1" applyAlignment="1">
      <alignment vertical="center"/>
    </xf>
    <xf numFmtId="165" fontId="1" fillId="0" borderId="124" xfId="0" applyNumberFormat="1" applyFont="1" applyFill="1" applyBorder="1" applyAlignment="1">
      <alignment vertical="center"/>
    </xf>
    <xf numFmtId="165" fontId="1" fillId="0" borderId="90" xfId="0" applyNumberFormat="1" applyFont="1" applyFill="1" applyBorder="1" applyAlignment="1">
      <alignment vertical="center"/>
    </xf>
    <xf numFmtId="165" fontId="1" fillId="0" borderId="43" xfId="0" applyNumberFormat="1" applyFont="1" applyBorder="1" applyAlignment="1">
      <alignment vertical="center"/>
    </xf>
    <xf numFmtId="0" fontId="9" fillId="8" borderId="13" xfId="0" applyFont="1" applyFill="1" applyBorder="1" applyAlignment="1">
      <alignment horizontal="left" vertical="center" wrapText="1"/>
    </xf>
    <xf numFmtId="165" fontId="21" fillId="8" borderId="45" xfId="0" applyNumberFormat="1" applyFont="1" applyFill="1" applyBorder="1" applyAlignment="1">
      <alignment vertical="center"/>
    </xf>
    <xf numFmtId="165" fontId="21" fillId="8" borderId="125" xfId="0" applyNumberFormat="1" applyFont="1" applyFill="1" applyBorder="1" applyAlignment="1">
      <alignment vertical="center"/>
    </xf>
    <xf numFmtId="164" fontId="10" fillId="8" borderId="23" xfId="0" applyNumberFormat="1" applyFont="1" applyFill="1" applyBorder="1" applyAlignment="1">
      <alignment vertical="center"/>
    </xf>
    <xf numFmtId="165" fontId="10" fillId="8" borderId="45" xfId="0" applyNumberFormat="1" applyFont="1" applyFill="1" applyBorder="1" applyAlignment="1">
      <alignment horizontal="right" vertical="center"/>
    </xf>
    <xf numFmtId="165" fontId="21" fillId="8" borderId="90" xfId="0" applyNumberFormat="1" applyFont="1" applyFill="1" applyBorder="1" applyAlignment="1">
      <alignment vertical="center"/>
    </xf>
    <xf numFmtId="0" fontId="9" fillId="8" borderId="14" xfId="0" applyFont="1" applyFill="1" applyBorder="1" applyAlignment="1">
      <alignment horizontal="left" vertical="center" wrapText="1"/>
    </xf>
    <xf numFmtId="165" fontId="21" fillId="8" borderId="32" xfId="0" applyNumberFormat="1" applyFont="1" applyFill="1" applyBorder="1" applyAlignment="1">
      <alignment vertical="center"/>
    </xf>
    <xf numFmtId="165" fontId="21" fillId="8" borderId="126" xfId="0" applyNumberFormat="1" applyFont="1" applyFill="1" applyBorder="1" applyAlignment="1">
      <alignment vertical="center"/>
    </xf>
    <xf numFmtId="164" fontId="10" fillId="8" borderId="14" xfId="0" applyNumberFormat="1" applyFont="1" applyFill="1" applyBorder="1" applyAlignment="1">
      <alignment vertical="center"/>
    </xf>
    <xf numFmtId="165" fontId="10" fillId="8" borderId="32" xfId="0" applyNumberFormat="1" applyFont="1" applyFill="1" applyBorder="1" applyAlignment="1">
      <alignment horizontal="right" vertical="center"/>
    </xf>
    <xf numFmtId="165" fontId="21" fillId="8" borderId="40" xfId="0" applyNumberFormat="1" applyFont="1" applyFill="1" applyBorder="1" applyAlignment="1">
      <alignment vertical="center"/>
    </xf>
    <xf numFmtId="165" fontId="5" fillId="3" borderId="27" xfId="0" applyNumberFormat="1" applyFont="1" applyFill="1" applyBorder="1" applyAlignment="1">
      <alignment vertical="center"/>
    </xf>
    <xf numFmtId="165" fontId="5" fillId="3" borderId="4" xfId="0" applyNumberFormat="1" applyFont="1" applyFill="1" applyBorder="1" applyAlignment="1">
      <alignment vertical="center"/>
    </xf>
    <xf numFmtId="0" fontId="23" fillId="3" borderId="5" xfId="0" applyFont="1" applyFill="1" applyBorder="1" applyAlignment="1">
      <alignment horizontal="left" vertical="center"/>
    </xf>
    <xf numFmtId="165" fontId="21" fillId="8" borderId="22" xfId="0" applyNumberFormat="1" applyFont="1" applyFill="1" applyBorder="1" applyAlignment="1">
      <alignment vertical="center"/>
    </xf>
    <xf numFmtId="165" fontId="21" fillId="8" borderId="93" xfId="0" applyNumberFormat="1" applyFont="1" applyFill="1" applyBorder="1" applyAlignment="1">
      <alignment vertical="center"/>
    </xf>
    <xf numFmtId="165" fontId="1" fillId="0" borderId="96" xfId="0" applyNumberFormat="1" applyFont="1" applyFill="1" applyBorder="1" applyAlignment="1">
      <alignment horizontal="right" vertical="center"/>
    </xf>
    <xf numFmtId="165" fontId="10" fillId="0" borderId="127" xfId="0" applyNumberFormat="1" applyFont="1" applyFill="1" applyBorder="1" applyAlignment="1">
      <alignment horizontal="right" vertical="center"/>
    </xf>
    <xf numFmtId="164" fontId="10" fillId="0" borderId="128" xfId="0" applyNumberFormat="1" applyFont="1" applyFill="1" applyBorder="1" applyAlignment="1">
      <alignment vertical="center"/>
    </xf>
    <xf numFmtId="165" fontId="5" fillId="3" borderId="51" xfId="0" applyNumberFormat="1" applyFont="1" applyFill="1" applyBorder="1" applyAlignment="1">
      <alignment horizontal="right" vertical="center"/>
    </xf>
    <xf numFmtId="165" fontId="1" fillId="0" borderId="94" xfId="0" applyNumberFormat="1" applyFont="1" applyFill="1" applyBorder="1" applyAlignment="1">
      <alignment horizontal="right" vertical="center"/>
    </xf>
    <xf numFmtId="165" fontId="1" fillId="0" borderId="86" xfId="0" applyNumberFormat="1" applyFont="1" applyFill="1" applyBorder="1" applyAlignment="1">
      <alignment horizontal="right" vertical="center"/>
    </xf>
    <xf numFmtId="164" fontId="10" fillId="0" borderId="129" xfId="0" applyNumberFormat="1" applyFont="1" applyFill="1" applyBorder="1" applyAlignment="1">
      <alignment vertical="center"/>
    </xf>
    <xf numFmtId="164" fontId="1" fillId="4" borderId="71" xfId="0" applyNumberFormat="1" applyFont="1" applyFill="1" applyBorder="1" applyAlignment="1">
      <alignment vertical="center"/>
    </xf>
    <xf numFmtId="164" fontId="11" fillId="3" borderId="130" xfId="0" applyNumberFormat="1" applyFont="1" applyFill="1" applyBorder="1" applyAlignment="1">
      <alignment vertical="center"/>
    </xf>
    <xf numFmtId="165" fontId="21" fillId="0" borderId="26" xfId="0" applyNumberFormat="1" applyFont="1" applyFill="1" applyBorder="1" applyAlignment="1">
      <alignment vertical="center"/>
    </xf>
    <xf numFmtId="165" fontId="21" fillId="0" borderId="52" xfId="0" applyNumberFormat="1" applyFont="1" applyFill="1" applyBorder="1" applyAlignment="1">
      <alignment vertical="center"/>
    </xf>
    <xf numFmtId="165" fontId="10" fillId="0" borderId="26" xfId="0" applyNumberFormat="1" applyFont="1" applyFill="1" applyBorder="1" applyAlignment="1">
      <alignment horizontal="right" vertical="center"/>
    </xf>
    <xf numFmtId="165" fontId="21" fillId="0" borderId="118" xfId="0" applyNumberFormat="1" applyFont="1" applyFill="1" applyBorder="1" applyAlignment="1">
      <alignment vertical="center"/>
    </xf>
    <xf numFmtId="165" fontId="21" fillId="0" borderId="4" xfId="0" applyNumberFormat="1" applyFont="1" applyFill="1" applyBorder="1" applyAlignment="1">
      <alignment vertical="center"/>
    </xf>
    <xf numFmtId="0" fontId="0" fillId="0" borderId="28" xfId="0" applyFill="1" applyBorder="1" applyAlignment="1">
      <alignment vertical="center"/>
    </xf>
    <xf numFmtId="49" fontId="11" fillId="5" borderId="34" xfId="0" applyNumberFormat="1" applyFont="1" applyFill="1" applyBorder="1" applyAlignment="1">
      <alignment horizontal="center" vertical="center" wrapText="1"/>
    </xf>
    <xf numFmtId="49" fontId="11" fillId="5" borderId="53"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0" fontId="11" fillId="5" borderId="1" xfId="0" applyNumberFormat="1"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5" xfId="0" applyNumberFormat="1" applyFont="1" applyFill="1" applyBorder="1" applyAlignment="1">
      <alignment horizontal="left" vertical="center" wrapText="1"/>
    </xf>
    <xf numFmtId="49" fontId="23" fillId="2" borderId="64" xfId="0" applyNumberFormat="1" applyFont="1" applyFill="1" applyBorder="1" applyAlignment="1">
      <alignment vertical="center"/>
    </xf>
    <xf numFmtId="0" fontId="23" fillId="2" borderId="64" xfId="0" applyFont="1" applyFill="1" applyBorder="1" applyAlignment="1">
      <alignment horizontal="left" vertical="center" wrapText="1"/>
    </xf>
    <xf numFmtId="49" fontId="11" fillId="0" borderId="55" xfId="0" applyNumberFormat="1" applyFont="1" applyFill="1" applyBorder="1" applyAlignment="1">
      <alignment horizontal="left" vertical="center" wrapText="1"/>
    </xf>
    <xf numFmtId="0" fontId="11" fillId="0" borderId="60" xfId="0" applyFont="1" applyFill="1" applyBorder="1" applyAlignment="1">
      <alignment vertical="center" wrapText="1"/>
    </xf>
    <xf numFmtId="49" fontId="10" fillId="0" borderId="89" xfId="0" applyNumberFormat="1" applyFont="1" applyFill="1" applyBorder="1" applyAlignment="1">
      <alignment horizontal="left" vertical="center" wrapText="1"/>
    </xf>
    <xf numFmtId="165" fontId="10" fillId="4" borderId="57" xfId="0" applyNumberFormat="1" applyFont="1" applyFill="1" applyBorder="1" applyAlignment="1">
      <alignment vertical="center"/>
    </xf>
    <xf numFmtId="165" fontId="10" fillId="4" borderId="58" xfId="0" applyNumberFormat="1" applyFont="1" applyFill="1" applyBorder="1" applyAlignment="1">
      <alignment vertical="center"/>
    </xf>
    <xf numFmtId="165" fontId="10" fillId="4" borderId="57" xfId="0" applyNumberFormat="1" applyFont="1" applyFill="1" applyBorder="1" applyAlignment="1">
      <alignment horizontal="right" vertical="center"/>
    </xf>
    <xf numFmtId="165" fontId="10" fillId="4" borderId="58" xfId="0" applyNumberFormat="1" applyFont="1" applyFill="1" applyBorder="1" applyAlignment="1">
      <alignment horizontal="right" vertical="center"/>
    </xf>
    <xf numFmtId="165" fontId="10" fillId="4" borderId="47" xfId="0" applyNumberFormat="1" applyFont="1" applyFill="1" applyBorder="1" applyAlignment="1">
      <alignment vertical="center"/>
    </xf>
    <xf numFmtId="165" fontId="10" fillId="4" borderId="85" xfId="0" applyNumberFormat="1" applyFont="1" applyFill="1" applyBorder="1" applyAlignment="1">
      <alignment vertical="center"/>
    </xf>
    <xf numFmtId="165" fontId="10" fillId="4" borderId="48" xfId="0" applyNumberFormat="1" applyFont="1" applyFill="1" applyBorder="1" applyAlignment="1">
      <alignment vertical="center"/>
    </xf>
    <xf numFmtId="164" fontId="11" fillId="4" borderId="46" xfId="0" applyNumberFormat="1" applyFont="1" applyFill="1" applyBorder="1" applyAlignment="1">
      <alignment vertical="center"/>
    </xf>
    <xf numFmtId="165" fontId="10" fillId="4" borderId="47" xfId="0" applyNumberFormat="1" applyFont="1" applyFill="1" applyBorder="1" applyAlignment="1">
      <alignment horizontal="right" vertical="center"/>
    </xf>
    <xf numFmtId="165" fontId="10" fillId="4" borderId="85" xfId="0" applyNumberFormat="1" applyFont="1" applyFill="1" applyBorder="1" applyAlignment="1">
      <alignment horizontal="right" vertical="center"/>
    </xf>
    <xf numFmtId="164" fontId="10" fillId="4" borderId="46" xfId="0" applyNumberFormat="1" applyFont="1" applyFill="1" applyBorder="1" applyAlignment="1">
      <alignment vertical="center"/>
    </xf>
    <xf numFmtId="49" fontId="11" fillId="0" borderId="40" xfId="0" applyNumberFormat="1" applyFont="1" applyBorder="1" applyAlignment="1">
      <alignment horizontal="left" vertical="center" wrapText="1"/>
    </xf>
    <xf numFmtId="0" fontId="11" fillId="0" borderId="131" xfId="0" applyNumberFormat="1" applyFont="1" applyFill="1" applyBorder="1" applyAlignment="1">
      <alignment horizontal="left" vertical="center" wrapText="1"/>
    </xf>
    <xf numFmtId="0" fontId="1" fillId="0" borderId="132" xfId="0" applyFont="1" applyFill="1" applyBorder="1" applyAlignment="1">
      <alignment vertical="center" wrapText="1"/>
    </xf>
    <xf numFmtId="0" fontId="11" fillId="0" borderId="1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0" fillId="3" borderId="5" xfId="0" applyNumberFormat="1" applyFont="1" applyFill="1" applyBorder="1" applyAlignment="1">
      <alignment horizontal="left" vertical="center" wrapText="1"/>
    </xf>
    <xf numFmtId="0" fontId="11" fillId="0" borderId="6" xfId="0" applyNumberFormat="1" applyFont="1" applyBorder="1" applyAlignment="1">
      <alignment horizontal="left" vertical="center" wrapText="1"/>
    </xf>
    <xf numFmtId="0" fontId="11" fillId="0" borderId="6" xfId="0" applyFont="1" applyFill="1" applyBorder="1" applyAlignment="1">
      <alignment vertical="center" wrapText="1"/>
    </xf>
    <xf numFmtId="49" fontId="11" fillId="0" borderId="30" xfId="0" applyNumberFormat="1" applyFont="1" applyBorder="1" applyAlignment="1">
      <alignment horizontal="center" vertical="center"/>
    </xf>
    <xf numFmtId="49" fontId="11" fillId="0" borderId="44" xfId="0" applyNumberFormat="1" applyFont="1" applyBorder="1" applyAlignment="1">
      <alignment horizontal="center" vertical="center"/>
    </xf>
    <xf numFmtId="49" fontId="11" fillId="0" borderId="6" xfId="0" applyNumberFormat="1" applyFont="1" applyBorder="1" applyAlignment="1">
      <alignment horizontal="left" vertical="center" wrapText="1"/>
    </xf>
    <xf numFmtId="49" fontId="11" fillId="0" borderId="40" xfId="0" applyNumberFormat="1" applyFont="1" applyBorder="1" applyAlignment="1">
      <alignment horizontal="center" vertical="center"/>
    </xf>
    <xf numFmtId="49" fontId="11" fillId="0" borderId="8" xfId="0" applyNumberFormat="1" applyFont="1" applyBorder="1" applyAlignment="1">
      <alignment horizontal="left" vertical="center" wrapText="1"/>
    </xf>
    <xf numFmtId="0" fontId="11" fillId="0" borderId="38" xfId="0" applyFont="1" applyBorder="1" applyAlignment="1">
      <alignment horizontal="justify" vertical="center" wrapText="1"/>
    </xf>
    <xf numFmtId="0" fontId="11" fillId="0" borderId="89" xfId="0" applyFont="1" applyBorder="1" applyAlignment="1">
      <alignment horizontal="justify" vertical="center" wrapText="1"/>
    </xf>
    <xf numFmtId="49" fontId="11" fillId="0" borderId="34" xfId="0" applyNumberFormat="1" applyFont="1" applyBorder="1" applyAlignment="1">
      <alignment horizontal="center" vertical="center"/>
    </xf>
    <xf numFmtId="49" fontId="10" fillId="0" borderId="1" xfId="0" applyNumberFormat="1" applyFont="1" applyBorder="1" applyAlignment="1">
      <alignment horizontal="left" vertical="top" wrapText="1"/>
    </xf>
    <xf numFmtId="165" fontId="1" fillId="0" borderId="11" xfId="0" applyNumberFormat="1" applyFont="1" applyFill="1" applyBorder="1" applyAlignment="1">
      <alignment horizontal="right" vertical="center"/>
    </xf>
    <xf numFmtId="165" fontId="1" fillId="0" borderId="38" xfId="0" applyNumberFormat="1" applyFont="1" applyFill="1" applyBorder="1" applyAlignment="1">
      <alignment horizontal="right" vertical="center"/>
    </xf>
    <xf numFmtId="165" fontId="1" fillId="0" borderId="89" xfId="0" applyNumberFormat="1" applyFont="1" applyFill="1" applyBorder="1" applyAlignment="1">
      <alignment horizontal="right" vertical="center"/>
    </xf>
    <xf numFmtId="165" fontId="1" fillId="0" borderId="63" xfId="0" applyNumberFormat="1" applyFont="1" applyFill="1" applyBorder="1" applyAlignment="1">
      <alignment vertical="center"/>
    </xf>
    <xf numFmtId="165" fontId="1" fillId="0" borderId="63" xfId="0" applyNumberFormat="1" applyFont="1" applyFill="1" applyBorder="1" applyAlignment="1">
      <alignment horizontal="right" vertical="center"/>
    </xf>
    <xf numFmtId="165" fontId="1" fillId="0" borderId="54" xfId="0" applyNumberFormat="1" applyFont="1" applyFill="1" applyBorder="1" applyAlignment="1">
      <alignment horizontal="right" vertical="center"/>
    </xf>
    <xf numFmtId="0" fontId="11" fillId="0" borderId="53" xfId="0" applyNumberFormat="1" applyFont="1" applyFill="1" applyBorder="1" applyAlignment="1">
      <alignment horizontal="left" vertical="center" wrapText="1"/>
    </xf>
    <xf numFmtId="49" fontId="1" fillId="0" borderId="20" xfId="0" applyNumberFormat="1" applyFont="1" applyFill="1" applyBorder="1" applyAlignment="1">
      <alignment horizontal="left" vertical="center" wrapText="1"/>
    </xf>
    <xf numFmtId="49" fontId="11" fillId="0" borderId="13"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05" xfId="0" applyFont="1" applyFill="1" applyBorder="1" applyAlignment="1">
      <alignment horizontal="left" vertical="center" wrapText="1"/>
    </xf>
    <xf numFmtId="165" fontId="1" fillId="4" borderId="62" xfId="0" applyNumberFormat="1" applyFont="1" applyFill="1" applyBorder="1" applyAlignment="1">
      <alignment vertical="center"/>
    </xf>
    <xf numFmtId="164" fontId="10" fillId="4" borderId="133" xfId="0" applyNumberFormat="1" applyFont="1" applyFill="1" applyBorder="1" applyAlignment="1">
      <alignment vertical="center"/>
    </xf>
    <xf numFmtId="165" fontId="1" fillId="4" borderId="95" xfId="0" applyNumberFormat="1" applyFont="1" applyFill="1" applyBorder="1" applyAlignment="1">
      <alignment horizontal="right" vertical="center"/>
    </xf>
    <xf numFmtId="0" fontId="10" fillId="0" borderId="8" xfId="0" applyFont="1" applyFill="1" applyBorder="1" applyAlignment="1">
      <alignment horizontal="left" vertical="center" wrapText="1"/>
    </xf>
    <xf numFmtId="0" fontId="1" fillId="0" borderId="0" xfId="0" applyFont="1" applyFill="1" applyBorder="1" applyAlignment="1">
      <alignment vertical="center" wrapText="1"/>
    </xf>
    <xf numFmtId="0" fontId="10" fillId="0" borderId="39" xfId="0" applyFont="1" applyFill="1" applyBorder="1" applyAlignment="1">
      <alignment wrapText="1"/>
    </xf>
    <xf numFmtId="49" fontId="12" fillId="0" borderId="3" xfId="0" applyNumberFormat="1" applyFont="1" applyFill="1" applyBorder="1" applyAlignment="1">
      <alignment horizontal="left" vertical="center" wrapText="1"/>
    </xf>
    <xf numFmtId="164" fontId="10" fillId="4" borderId="120" xfId="0" applyNumberFormat="1" applyFont="1" applyFill="1" applyBorder="1" applyAlignment="1">
      <alignment vertical="center"/>
    </xf>
    <xf numFmtId="165" fontId="10" fillId="4" borderId="119" xfId="0" applyNumberFormat="1" applyFont="1" applyFill="1" applyBorder="1" applyAlignment="1">
      <alignment horizontal="right" vertical="center"/>
    </xf>
    <xf numFmtId="49" fontId="12" fillId="0" borderId="132" xfId="0" applyNumberFormat="1" applyFont="1" applyFill="1" applyBorder="1" applyAlignment="1">
      <alignment horizontal="left" vertical="center" wrapText="1"/>
    </xf>
    <xf numFmtId="164" fontId="11" fillId="4" borderId="133" xfId="0" applyNumberFormat="1" applyFont="1" applyFill="1" applyBorder="1" applyAlignment="1">
      <alignment vertical="center"/>
    </xf>
    <xf numFmtId="0" fontId="11" fillId="0" borderId="40" xfId="0" applyNumberFormat="1" applyFont="1" applyFill="1" applyBorder="1" applyAlignment="1">
      <alignment horizontal="left" vertical="center" wrapText="1"/>
    </xf>
    <xf numFmtId="165" fontId="1" fillId="5" borderId="0" xfId="0" applyNumberFormat="1" applyFont="1" applyFill="1" applyBorder="1" applyAlignment="1">
      <alignment vertical="center"/>
    </xf>
    <xf numFmtId="165" fontId="5" fillId="9" borderId="26" xfId="0" applyNumberFormat="1" applyFont="1" applyFill="1" applyBorder="1" applyAlignment="1">
      <alignment vertical="center"/>
    </xf>
    <xf numFmtId="165" fontId="5" fillId="0" borderId="33" xfId="0" applyNumberFormat="1" applyFont="1" applyFill="1" applyBorder="1" applyAlignment="1">
      <alignment vertical="center"/>
    </xf>
    <xf numFmtId="165" fontId="5" fillId="8" borderId="88" xfId="0" applyNumberFormat="1" applyFont="1" applyFill="1" applyBorder="1" applyAlignment="1">
      <alignment vertical="center"/>
    </xf>
    <xf numFmtId="165" fontId="1" fillId="4" borderId="88" xfId="0" applyNumberFormat="1" applyFont="1" applyFill="1" applyBorder="1" applyAlignment="1">
      <alignment vertical="center"/>
    </xf>
    <xf numFmtId="165" fontId="1" fillId="4" borderId="45" xfId="0" applyNumberFormat="1" applyFont="1" applyFill="1" applyBorder="1" applyAlignment="1">
      <alignment vertical="center"/>
    </xf>
    <xf numFmtId="165" fontId="1" fillId="0" borderId="88" xfId="18" applyNumberFormat="1" applyFont="1" applyFill="1" applyBorder="1" applyAlignment="1">
      <alignment vertical="center"/>
    </xf>
    <xf numFmtId="165" fontId="5" fillId="3" borderId="29" xfId="0" applyNumberFormat="1" applyFont="1" applyFill="1" applyBorder="1" applyAlignment="1">
      <alignment vertical="center"/>
    </xf>
    <xf numFmtId="165" fontId="1" fillId="0" borderId="134" xfId="0" applyNumberFormat="1" applyFont="1" applyFill="1" applyBorder="1" applyAlignment="1">
      <alignment vertical="center"/>
    </xf>
    <xf numFmtId="165" fontId="1" fillId="2" borderId="11" xfId="0" applyNumberFormat="1" applyFont="1" applyFill="1" applyBorder="1" applyAlignment="1">
      <alignment vertical="center"/>
    </xf>
    <xf numFmtId="165" fontId="5" fillId="2" borderId="17" xfId="0" applyNumberFormat="1" applyFont="1" applyFill="1" applyBorder="1" applyAlignment="1">
      <alignment vertical="center"/>
    </xf>
    <xf numFmtId="165" fontId="5" fillId="8" borderId="96" xfId="0" applyNumberFormat="1" applyFont="1" applyFill="1" applyBorder="1" applyAlignment="1">
      <alignment vertical="center"/>
    </xf>
    <xf numFmtId="165" fontId="5" fillId="8" borderId="13" xfId="0" applyNumberFormat="1" applyFont="1" applyFill="1" applyBorder="1" applyAlignment="1">
      <alignment vertical="center"/>
    </xf>
    <xf numFmtId="165" fontId="1" fillId="4" borderId="96" xfId="0" applyNumberFormat="1" applyFont="1" applyFill="1" applyBorder="1" applyAlignment="1">
      <alignment vertical="center"/>
    </xf>
    <xf numFmtId="165" fontId="1" fillId="4" borderId="13" xfId="0" applyNumberFormat="1" applyFont="1" applyFill="1" applyBorder="1" applyAlignment="1">
      <alignment vertical="center"/>
    </xf>
    <xf numFmtId="165" fontId="5" fillId="3" borderId="17" xfId="0" applyNumberFormat="1" applyFont="1" applyFill="1" applyBorder="1" applyAlignment="1">
      <alignment vertical="center"/>
    </xf>
    <xf numFmtId="165" fontId="1" fillId="4" borderId="22" xfId="0" applyNumberFormat="1" applyFont="1" applyFill="1" applyBorder="1" applyAlignment="1">
      <alignment vertical="center"/>
    </xf>
    <xf numFmtId="165" fontId="1" fillId="4" borderId="23" xfId="0" applyNumberFormat="1" applyFont="1" applyFill="1" applyBorder="1" applyAlignment="1">
      <alignment vertical="center"/>
    </xf>
    <xf numFmtId="165" fontId="5" fillId="3" borderId="92" xfId="0" applyNumberFormat="1" applyFont="1" applyFill="1" applyBorder="1" applyAlignment="1">
      <alignment vertical="center"/>
    </xf>
    <xf numFmtId="165" fontId="5" fillId="3" borderId="12" xfId="0" applyNumberFormat="1" applyFont="1" applyFill="1" applyBorder="1" applyAlignment="1">
      <alignment vertical="center"/>
    </xf>
    <xf numFmtId="165" fontId="5" fillId="3" borderId="88" xfId="0" applyNumberFormat="1" applyFont="1" applyFill="1" applyBorder="1" applyAlignment="1">
      <alignment vertical="center"/>
    </xf>
    <xf numFmtId="165" fontId="1" fillId="3" borderId="88" xfId="0" applyNumberFormat="1" applyFont="1" applyFill="1" applyBorder="1" applyAlignment="1">
      <alignment vertical="center"/>
    </xf>
    <xf numFmtId="165" fontId="5" fillId="3" borderId="45" xfId="0" applyNumberFormat="1" applyFont="1" applyFill="1" applyBorder="1" applyAlignment="1">
      <alignment vertical="center"/>
    </xf>
    <xf numFmtId="165" fontId="1" fillId="3" borderId="45" xfId="0" applyNumberFormat="1" applyFont="1" applyFill="1" applyBorder="1" applyAlignment="1">
      <alignment vertical="center"/>
    </xf>
    <xf numFmtId="49" fontId="5" fillId="9" borderId="5"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23" fillId="2" borderId="3" xfId="0" applyNumberFormat="1" applyFont="1" applyFill="1" applyBorder="1" applyAlignment="1">
      <alignment horizontal="left" vertical="center" wrapText="1"/>
    </xf>
    <xf numFmtId="0" fontId="1" fillId="0" borderId="6" xfId="0" applyFont="1" applyBorder="1" applyAlignment="1">
      <alignment vertical="center" wrapText="1"/>
    </xf>
    <xf numFmtId="0" fontId="1" fillId="0" borderId="6" xfId="0" applyFont="1" applyFill="1" applyBorder="1" applyAlignment="1">
      <alignment vertical="center" wrapText="1"/>
    </xf>
    <xf numFmtId="0" fontId="14" fillId="8" borderId="6" xfId="0" applyFont="1" applyFill="1" applyBorder="1" applyAlignment="1">
      <alignment vertical="center" wrapText="1"/>
    </xf>
    <xf numFmtId="0" fontId="1" fillId="0" borderId="8" xfId="0" applyFont="1" applyFill="1" applyBorder="1" applyAlignment="1">
      <alignment vertical="center" wrapText="1"/>
    </xf>
    <xf numFmtId="49" fontId="23" fillId="2" borderId="1" xfId="0" applyNumberFormat="1" applyFont="1" applyFill="1" applyBorder="1" applyAlignment="1">
      <alignment horizontal="left" vertical="center" wrapText="1"/>
    </xf>
    <xf numFmtId="0" fontId="10" fillId="0" borderId="6" xfId="0" applyFont="1" applyFill="1" applyBorder="1" applyAlignment="1">
      <alignment vertical="center" wrapText="1"/>
    </xf>
    <xf numFmtId="0" fontId="1" fillId="0" borderId="1" xfId="0" applyFont="1" applyBorder="1" applyAlignment="1">
      <alignment vertical="center" wrapText="1"/>
    </xf>
    <xf numFmtId="0" fontId="5" fillId="3" borderId="11" xfId="0" applyFont="1" applyFill="1" applyBorder="1" applyAlignment="1">
      <alignment vertical="center" wrapText="1"/>
    </xf>
    <xf numFmtId="0" fontId="1" fillId="0" borderId="3" xfId="0" applyFont="1" applyBorder="1" applyAlignment="1">
      <alignment vertical="center" wrapText="1"/>
    </xf>
    <xf numFmtId="0" fontId="10" fillId="0" borderId="55" xfId="0" applyFont="1" applyFill="1" applyBorder="1" applyAlignment="1">
      <alignment horizontal="center" vertical="center"/>
    </xf>
    <xf numFmtId="0" fontId="8" fillId="0" borderId="25" xfId="0" applyFont="1" applyFill="1" applyBorder="1" applyAlignment="1">
      <alignment horizontal="center" vertical="center"/>
    </xf>
    <xf numFmtId="49" fontId="8" fillId="9" borderId="4" xfId="0" applyNumberFormat="1" applyFont="1" applyFill="1" applyBorder="1" applyAlignment="1">
      <alignment horizontal="left" vertical="center"/>
    </xf>
    <xf numFmtId="49" fontId="11" fillId="0" borderId="34" xfId="0" applyNumberFormat="1" applyFont="1" applyFill="1" applyBorder="1" applyAlignment="1">
      <alignment horizontal="center" vertical="center"/>
    </xf>
    <xf numFmtId="49" fontId="11" fillId="2" borderId="53"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2" borderId="34" xfId="0" applyNumberFormat="1" applyFont="1" applyFill="1" applyBorder="1" applyAlignment="1">
      <alignment horizontal="center" vertical="center"/>
    </xf>
    <xf numFmtId="49" fontId="11" fillId="3" borderId="53" xfId="0" applyNumberFormat="1" applyFont="1" applyFill="1" applyBorder="1" applyAlignment="1">
      <alignment horizontal="center" vertical="center"/>
    </xf>
    <xf numFmtId="49" fontId="11" fillId="3" borderId="34" xfId="0" applyNumberFormat="1" applyFont="1" applyFill="1" applyBorder="1" applyAlignment="1">
      <alignment horizontal="center" vertical="center"/>
    </xf>
    <xf numFmtId="49" fontId="11" fillId="0" borderId="104" xfId="0" applyNumberFormat="1" applyFont="1" applyFill="1" applyBorder="1" applyAlignment="1">
      <alignment horizontal="center" vertical="center"/>
    </xf>
    <xf numFmtId="49" fontId="11" fillId="3" borderId="30" xfId="0" applyNumberFormat="1" applyFont="1" applyFill="1" applyBorder="1" applyAlignment="1">
      <alignment horizontal="center" vertical="center"/>
    </xf>
    <xf numFmtId="165" fontId="1" fillId="5" borderId="89" xfId="0" applyNumberFormat="1" applyFont="1" applyFill="1" applyBorder="1" applyAlignment="1">
      <alignment vertical="center"/>
    </xf>
    <xf numFmtId="165" fontId="1" fillId="5" borderId="96" xfId="0" applyNumberFormat="1" applyFont="1" applyFill="1" applyBorder="1" applyAlignment="1">
      <alignment horizontal="right" vertical="center"/>
    </xf>
    <xf numFmtId="165" fontId="1" fillId="5" borderId="93" xfId="0" applyNumberFormat="1" applyFont="1" applyFill="1" applyBorder="1" applyAlignment="1">
      <alignment horizontal="right" vertical="center"/>
    </xf>
    <xf numFmtId="165" fontId="5" fillId="8" borderId="45" xfId="0" applyNumberFormat="1" applyFont="1" applyFill="1" applyBorder="1" applyAlignment="1">
      <alignment vertical="center"/>
    </xf>
    <xf numFmtId="165" fontId="5" fillId="8" borderId="22" xfId="0" applyNumberFormat="1" applyFont="1" applyFill="1" applyBorder="1" applyAlignment="1">
      <alignment vertical="center"/>
    </xf>
    <xf numFmtId="165" fontId="5" fillId="8" borderId="23" xfId="0" applyNumberFormat="1" applyFont="1" applyFill="1" applyBorder="1" applyAlignment="1">
      <alignment vertical="center"/>
    </xf>
    <xf numFmtId="165" fontId="10" fillId="0" borderId="13" xfId="0" applyNumberFormat="1" applyFont="1" applyFill="1" applyBorder="1" applyAlignment="1">
      <alignment vertical="center"/>
    </xf>
    <xf numFmtId="165" fontId="10" fillId="0" borderId="46" xfId="0" applyNumberFormat="1" applyFont="1" applyFill="1" applyBorder="1" applyAlignment="1">
      <alignment vertical="center"/>
    </xf>
    <xf numFmtId="165" fontId="9" fillId="3" borderId="130" xfId="0" applyNumberFormat="1" applyFont="1" applyFill="1" applyBorder="1" applyAlignment="1">
      <alignment vertical="center"/>
    </xf>
    <xf numFmtId="0" fontId="1" fillId="0" borderId="132" xfId="0" applyFont="1" applyBorder="1" applyAlignment="1">
      <alignment vertical="center" wrapText="1"/>
    </xf>
    <xf numFmtId="165" fontId="1" fillId="5" borderId="95" xfId="0" applyNumberFormat="1" applyFont="1" applyFill="1" applyBorder="1" applyAlignment="1">
      <alignment horizontal="right" vertical="center"/>
    </xf>
    <xf numFmtId="165" fontId="10" fillId="0" borderId="14" xfId="0" applyNumberFormat="1" applyFont="1" applyFill="1" applyBorder="1" applyAlignment="1">
      <alignment vertical="center"/>
    </xf>
    <xf numFmtId="165" fontId="1" fillId="0" borderId="126" xfId="0" applyNumberFormat="1" applyFont="1" applyFill="1" applyBorder="1" applyAlignment="1">
      <alignment vertical="center"/>
    </xf>
    <xf numFmtId="165" fontId="10" fillId="0" borderId="105" xfId="0" applyNumberFormat="1" applyFont="1" applyFill="1" applyBorder="1" applyAlignment="1">
      <alignment vertical="center"/>
    </xf>
    <xf numFmtId="49" fontId="5" fillId="3" borderId="7" xfId="0" applyNumberFormat="1" applyFont="1" applyFill="1" applyBorder="1" applyAlignment="1">
      <alignment horizontal="left" vertical="center" wrapText="1"/>
    </xf>
    <xf numFmtId="49" fontId="5" fillId="3" borderId="3" xfId="0" applyNumberFormat="1" applyFont="1" applyFill="1" applyBorder="1" applyAlignment="1">
      <alignment horizontal="left" vertical="center" wrapText="1"/>
    </xf>
    <xf numFmtId="165" fontId="1" fillId="5" borderId="94" xfId="0" applyNumberFormat="1" applyFont="1" applyFill="1" applyBorder="1" applyAlignment="1">
      <alignment horizontal="right" vertical="center"/>
    </xf>
    <xf numFmtId="165" fontId="1" fillId="0" borderId="26" xfId="0" applyNumberFormat="1" applyFont="1" applyFill="1" applyBorder="1" applyAlignment="1">
      <alignment vertical="center"/>
    </xf>
    <xf numFmtId="165" fontId="10" fillId="0" borderId="104" xfId="0" applyNumberFormat="1" applyFont="1" applyFill="1" applyBorder="1" applyAlignment="1">
      <alignment horizontal="right" vertical="center" shrinkToFit="1"/>
    </xf>
    <xf numFmtId="165" fontId="10" fillId="0" borderId="95" xfId="0" applyNumberFormat="1" applyFont="1" applyFill="1" applyBorder="1" applyAlignment="1">
      <alignment horizontal="right" vertical="center"/>
    </xf>
    <xf numFmtId="165" fontId="10" fillId="0" borderId="104" xfId="0" applyNumberFormat="1" applyFont="1" applyFill="1" applyBorder="1" applyAlignment="1">
      <alignment horizontal="right" vertical="center" shrinkToFit="1"/>
    </xf>
    <xf numFmtId="164" fontId="10" fillId="8" borderId="13" xfId="0" applyNumberFormat="1" applyFont="1" applyFill="1" applyBorder="1" applyAlignment="1">
      <alignment vertical="center"/>
    </xf>
    <xf numFmtId="165" fontId="9" fillId="3" borderId="33" xfId="0" applyNumberFormat="1" applyFont="1" applyFill="1" applyBorder="1" applyAlignment="1">
      <alignment horizontal="right" vertical="center"/>
    </xf>
    <xf numFmtId="165" fontId="5" fillId="2" borderId="135" xfId="0" applyNumberFormat="1" applyFont="1" applyFill="1" applyBorder="1" applyAlignment="1">
      <alignment vertical="center"/>
    </xf>
    <xf numFmtId="165" fontId="5" fillId="0" borderId="34" xfId="0" applyNumberFormat="1" applyFont="1" applyFill="1" applyBorder="1" applyAlignment="1">
      <alignment vertical="center"/>
    </xf>
    <xf numFmtId="165" fontId="9" fillId="0" borderId="17" xfId="0" applyNumberFormat="1" applyFont="1" applyFill="1" applyBorder="1" applyAlignment="1">
      <alignment vertical="center"/>
    </xf>
    <xf numFmtId="165" fontId="5" fillId="5" borderId="91" xfId="0" applyNumberFormat="1" applyFont="1" applyFill="1" applyBorder="1" applyAlignment="1">
      <alignment horizontal="right" vertical="center"/>
    </xf>
    <xf numFmtId="165" fontId="5" fillId="0" borderId="135" xfId="0" applyNumberFormat="1" applyFont="1" applyFill="1" applyBorder="1" applyAlignment="1">
      <alignment vertical="center"/>
    </xf>
    <xf numFmtId="0" fontId="10" fillId="0" borderId="131" xfId="0" applyFont="1" applyFill="1" applyBorder="1" applyAlignment="1">
      <alignment vertical="center" wrapText="1"/>
    </xf>
    <xf numFmtId="165" fontId="5" fillId="9" borderId="4" xfId="0" applyNumberFormat="1" applyFont="1" applyFill="1" applyBorder="1" applyAlignment="1">
      <alignment vertical="center"/>
    </xf>
    <xf numFmtId="165" fontId="9" fillId="9" borderId="28" xfId="0" applyNumberFormat="1" applyFont="1" applyFill="1" applyBorder="1" applyAlignment="1">
      <alignment vertical="center"/>
    </xf>
    <xf numFmtId="165" fontId="5" fillId="5" borderId="51" xfId="0" applyNumberFormat="1" applyFont="1" applyFill="1" applyBorder="1" applyAlignment="1">
      <alignment horizontal="right" vertical="center"/>
    </xf>
    <xf numFmtId="165" fontId="5" fillId="9" borderId="52" xfId="0" applyNumberFormat="1" applyFont="1" applyFill="1" applyBorder="1" applyAlignment="1">
      <alignment vertical="center"/>
    </xf>
    <xf numFmtId="164" fontId="9" fillId="9" borderId="28" xfId="0" applyNumberFormat="1" applyFont="1" applyFill="1" applyBorder="1" applyAlignment="1">
      <alignment vertical="center"/>
    </xf>
    <xf numFmtId="165" fontId="1" fillId="5" borderId="62" xfId="0" applyNumberFormat="1" applyFont="1" applyFill="1" applyBorder="1" applyAlignment="1">
      <alignment vertical="center"/>
    </xf>
    <xf numFmtId="165" fontId="10" fillId="0" borderId="17" xfId="0" applyNumberFormat="1" applyFont="1" applyFill="1" applyBorder="1" applyAlignment="1">
      <alignment vertical="center"/>
    </xf>
    <xf numFmtId="165" fontId="1" fillId="5" borderId="91" xfId="0" applyNumberFormat="1" applyFont="1" applyFill="1" applyBorder="1" applyAlignment="1">
      <alignment horizontal="right" vertical="center"/>
    </xf>
    <xf numFmtId="165" fontId="1" fillId="0" borderId="135" xfId="0" applyNumberFormat="1" applyFont="1" applyFill="1" applyBorder="1" applyAlignment="1">
      <alignment vertical="center"/>
    </xf>
    <xf numFmtId="165" fontId="10" fillId="4" borderId="17" xfId="0" applyNumberFormat="1" applyFont="1" applyFill="1" applyBorder="1" applyAlignment="1">
      <alignment vertical="center"/>
    </xf>
    <xf numFmtId="165" fontId="1" fillId="4" borderId="135" xfId="0" applyNumberFormat="1" applyFont="1" applyFill="1" applyBorder="1" applyAlignment="1">
      <alignment vertical="center"/>
    </xf>
    <xf numFmtId="0" fontId="1" fillId="0" borderId="131" xfId="0" applyFont="1" applyFill="1" applyBorder="1" applyAlignment="1">
      <alignment vertical="center" wrapText="1"/>
    </xf>
    <xf numFmtId="165" fontId="1" fillId="5" borderId="85" xfId="0" applyNumberFormat="1" applyFont="1" applyFill="1" applyBorder="1" applyAlignment="1">
      <alignment vertical="center"/>
    </xf>
    <xf numFmtId="165" fontId="5" fillId="4" borderId="61" xfId="0" applyNumberFormat="1" applyFont="1" applyFill="1" applyBorder="1" applyAlignment="1">
      <alignment vertical="center"/>
    </xf>
    <xf numFmtId="165" fontId="5" fillId="4" borderId="95" xfId="0" applyNumberFormat="1" applyFont="1" applyFill="1" applyBorder="1" applyAlignment="1">
      <alignment vertical="center"/>
    </xf>
    <xf numFmtId="165" fontId="5" fillId="4" borderId="105" xfId="0" applyNumberFormat="1" applyFont="1" applyFill="1" applyBorder="1" applyAlignment="1">
      <alignment vertical="center"/>
    </xf>
    <xf numFmtId="165" fontId="5" fillId="3" borderId="61" xfId="0" applyNumberFormat="1" applyFont="1" applyFill="1" applyBorder="1" applyAlignment="1">
      <alignment vertical="center"/>
    </xf>
    <xf numFmtId="0" fontId="1" fillId="0" borderId="11" xfId="0" applyFont="1" applyBorder="1" applyAlignment="1">
      <alignment vertical="center" wrapText="1"/>
    </xf>
    <xf numFmtId="0" fontId="1" fillId="0" borderId="6" xfId="0" applyFont="1" applyFill="1" applyBorder="1" applyAlignment="1">
      <alignment horizontal="left" vertical="center" wrapText="1"/>
    </xf>
    <xf numFmtId="49" fontId="11" fillId="0" borderId="58" xfId="0" applyNumberFormat="1" applyFont="1" applyFill="1" applyBorder="1" applyAlignment="1">
      <alignment horizontal="center" vertical="center"/>
    </xf>
    <xf numFmtId="0" fontId="10" fillId="0" borderId="58" xfId="0" applyFont="1" applyFill="1" applyBorder="1" applyAlignment="1">
      <alignment vertical="center"/>
    </xf>
    <xf numFmtId="4" fontId="10" fillId="0" borderId="58" xfId="0" applyNumberFormat="1" applyFont="1" applyFill="1" applyBorder="1" applyAlignment="1" applyProtection="1">
      <alignment vertical="center"/>
      <protection locked="0"/>
    </xf>
    <xf numFmtId="164" fontId="10" fillId="0" borderId="58" xfId="0" applyNumberFormat="1" applyFont="1" applyFill="1" applyBorder="1" applyAlignment="1">
      <alignment vertical="center"/>
    </xf>
    <xf numFmtId="172" fontId="10" fillId="0" borderId="58" xfId="0" applyNumberFormat="1" applyFont="1" applyFill="1" applyBorder="1" applyAlignment="1">
      <alignment horizontal="right" vertical="center"/>
    </xf>
    <xf numFmtId="49" fontId="8" fillId="2" borderId="35" xfId="0" applyNumberFormat="1" applyFont="1" applyFill="1" applyBorder="1" applyAlignment="1">
      <alignment horizontal="left" vertical="center"/>
    </xf>
    <xf numFmtId="0" fontId="5" fillId="2" borderId="10" xfId="0" applyFont="1" applyFill="1" applyBorder="1" applyAlignment="1">
      <alignment horizontal="left" vertical="center" wrapText="1"/>
    </xf>
    <xf numFmtId="165" fontId="5" fillId="2" borderId="37" xfId="0" applyNumberFormat="1" applyFont="1" applyFill="1" applyBorder="1" applyAlignment="1">
      <alignment vertical="center"/>
    </xf>
    <xf numFmtId="165" fontId="5" fillId="2" borderId="63" xfId="0" applyNumberFormat="1" applyFont="1" applyFill="1" applyBorder="1" applyAlignment="1">
      <alignment vertical="center"/>
    </xf>
    <xf numFmtId="165" fontId="5" fillId="2" borderId="35" xfId="0" applyNumberFormat="1" applyFont="1" applyFill="1" applyBorder="1" applyAlignment="1">
      <alignment vertical="center"/>
    </xf>
    <xf numFmtId="164" fontId="9" fillId="2" borderId="36" xfId="0" applyNumberFormat="1" applyFont="1" applyFill="1" applyBorder="1" applyAlignment="1">
      <alignment vertical="center"/>
    </xf>
    <xf numFmtId="165" fontId="9" fillId="3" borderId="37" xfId="0" applyNumberFormat="1" applyFont="1" applyFill="1" applyBorder="1" applyAlignment="1">
      <alignment horizontal="right" vertical="center"/>
    </xf>
    <xf numFmtId="165" fontId="5" fillId="2" borderId="63" xfId="0" applyNumberFormat="1" applyFont="1" applyFill="1" applyBorder="1" applyAlignment="1">
      <alignment horizontal="right" vertical="center"/>
    </xf>
    <xf numFmtId="164" fontId="10" fillId="2" borderId="36" xfId="0" applyNumberFormat="1" applyFont="1" applyFill="1" applyBorder="1" applyAlignment="1">
      <alignment vertical="center"/>
    </xf>
    <xf numFmtId="165" fontId="21" fillId="8" borderId="123" xfId="0" applyNumberFormat="1" applyFont="1" applyFill="1" applyBorder="1" applyAlignment="1">
      <alignment vertical="center"/>
    </xf>
    <xf numFmtId="164" fontId="10" fillId="8" borderId="105" xfId="0" applyNumberFormat="1" applyFont="1" applyFill="1" applyBorder="1" applyAlignment="1">
      <alignment vertical="center"/>
    </xf>
    <xf numFmtId="165" fontId="10" fillId="8" borderId="61" xfId="0" applyNumberFormat="1" applyFont="1" applyFill="1" applyBorder="1" applyAlignment="1">
      <alignment horizontal="right" vertical="center"/>
    </xf>
    <xf numFmtId="165" fontId="21" fillId="8" borderId="95" xfId="0" applyNumberFormat="1" applyFont="1" applyFill="1" applyBorder="1" applyAlignment="1">
      <alignment vertical="center"/>
    </xf>
    <xf numFmtId="165" fontId="21" fillId="0" borderId="123" xfId="0" applyNumberFormat="1" applyFont="1" applyFill="1" applyBorder="1" applyAlignment="1">
      <alignment vertical="center"/>
    </xf>
    <xf numFmtId="165" fontId="5" fillId="0" borderId="92" xfId="0" applyNumberFormat="1" applyFont="1" applyFill="1" applyBorder="1" applyAlignment="1">
      <alignment horizontal="right" vertical="center"/>
    </xf>
    <xf numFmtId="165" fontId="5" fillId="0" borderId="136" xfId="0" applyNumberFormat="1" applyFont="1" applyFill="1" applyBorder="1" applyAlignment="1">
      <alignment vertical="center"/>
    </xf>
    <xf numFmtId="165" fontId="21" fillId="0" borderId="125" xfId="0" applyNumberFormat="1" applyFont="1" applyFill="1" applyBorder="1" applyAlignment="1">
      <alignment vertical="center"/>
    </xf>
    <xf numFmtId="165" fontId="5" fillId="0" borderId="96" xfId="0" applyNumberFormat="1" applyFont="1" applyFill="1" applyBorder="1" applyAlignment="1">
      <alignment horizontal="right" vertical="center"/>
    </xf>
    <xf numFmtId="165" fontId="5" fillId="0" borderId="124" xfId="0" applyNumberFormat="1" applyFont="1" applyFill="1" applyBorder="1" applyAlignment="1">
      <alignment vertical="center"/>
    </xf>
    <xf numFmtId="165" fontId="21" fillId="0" borderId="90" xfId="0" applyNumberFormat="1" applyFont="1" applyFill="1" applyBorder="1" applyAlignment="1">
      <alignment vertical="center"/>
    </xf>
    <xf numFmtId="0" fontId="9" fillId="8" borderId="13" xfId="0" applyFont="1" applyFill="1" applyBorder="1" applyAlignment="1">
      <alignment horizontal="left" vertical="center"/>
    </xf>
    <xf numFmtId="165" fontId="21" fillId="8" borderId="88" xfId="0" applyNumberFormat="1" applyFont="1" applyFill="1" applyBorder="1" applyAlignment="1">
      <alignment vertical="center"/>
    </xf>
    <xf numFmtId="165" fontId="21" fillId="8" borderId="124" xfId="0" applyNumberFormat="1" applyFont="1" applyFill="1" applyBorder="1" applyAlignment="1">
      <alignment vertical="center"/>
    </xf>
    <xf numFmtId="165" fontId="10" fillId="0" borderId="29" xfId="0" applyNumberFormat="1" applyFont="1" applyFill="1" applyBorder="1" applyAlignment="1">
      <alignment horizontal="right" vertical="center"/>
    </xf>
    <xf numFmtId="165" fontId="10" fillId="0" borderId="88" xfId="0" applyNumberFormat="1" applyFont="1" applyFill="1" applyBorder="1" applyAlignment="1">
      <alignment horizontal="right" vertical="center"/>
    </xf>
    <xf numFmtId="165" fontId="9" fillId="3" borderId="65" xfId="0" applyNumberFormat="1" applyFont="1" applyFill="1" applyBorder="1" applyAlignment="1" applyProtection="1">
      <alignment horizontal="right" vertical="center"/>
      <protection locked="0"/>
    </xf>
    <xf numFmtId="165" fontId="9" fillId="3" borderId="32" xfId="0" applyNumberFormat="1" applyFont="1" applyFill="1" applyBorder="1" applyAlignment="1">
      <alignment horizontal="right" vertical="center"/>
    </xf>
    <xf numFmtId="0" fontId="5" fillId="8" borderId="7" xfId="0" applyFont="1" applyFill="1" applyBorder="1" applyAlignment="1">
      <alignment horizontal="left" vertical="center"/>
    </xf>
    <xf numFmtId="0" fontId="5" fillId="8" borderId="6" xfId="0" applyFont="1" applyFill="1" applyBorder="1" applyAlignment="1">
      <alignment horizontal="left" vertical="center"/>
    </xf>
    <xf numFmtId="0" fontId="5" fillId="8" borderId="8" xfId="0" applyFont="1" applyFill="1" applyBorder="1" applyAlignment="1">
      <alignment horizontal="left" vertical="center" wrapText="1"/>
    </xf>
    <xf numFmtId="0" fontId="10" fillId="0" borderId="55" xfId="0" applyFont="1" applyFill="1" applyBorder="1" applyAlignment="1" applyProtection="1">
      <alignment horizontal="center" vertical="center" wrapText="1"/>
      <protection locked="0"/>
    </xf>
    <xf numFmtId="0" fontId="10" fillId="0" borderId="55" xfId="0" applyFont="1" applyFill="1" applyBorder="1" applyAlignment="1">
      <alignment horizontal="center" vertical="center" wrapText="1"/>
    </xf>
    <xf numFmtId="0" fontId="10" fillId="0" borderId="98" xfId="0" applyFont="1" applyFill="1" applyBorder="1" applyAlignment="1">
      <alignment horizontal="center" vertical="center"/>
    </xf>
    <xf numFmtId="0" fontId="10" fillId="6" borderId="41" xfId="0" applyFont="1" applyFill="1" applyBorder="1" applyAlignment="1">
      <alignment horizontal="right" vertical="center"/>
    </xf>
    <xf numFmtId="165" fontId="1" fillId="3" borderId="117" xfId="0" applyNumberFormat="1" applyFont="1" applyFill="1" applyBorder="1" applyAlignment="1">
      <alignment vertical="center"/>
    </xf>
    <xf numFmtId="165" fontId="1" fillId="4" borderId="44" xfId="0" applyNumberFormat="1" applyFont="1" applyFill="1" applyBorder="1" applyAlignment="1">
      <alignment vertical="center"/>
    </xf>
    <xf numFmtId="165" fontId="1" fillId="4" borderId="124" xfId="0" applyNumberFormat="1" applyFont="1" applyFill="1" applyBorder="1" applyAlignment="1">
      <alignment vertical="center"/>
    </xf>
    <xf numFmtId="165" fontId="1" fillId="5" borderId="96" xfId="0" applyNumberFormat="1" applyFont="1" applyFill="1" applyBorder="1" applyAlignment="1">
      <alignment vertical="center"/>
    </xf>
    <xf numFmtId="165" fontId="1" fillId="5" borderId="94" xfId="0" applyNumberFormat="1" applyFont="1" applyFill="1" applyBorder="1" applyAlignment="1">
      <alignment vertical="center"/>
    </xf>
    <xf numFmtId="165" fontId="1" fillId="5" borderId="93" xfId="0" applyNumberFormat="1" applyFont="1" applyFill="1" applyBorder="1" applyAlignment="1">
      <alignment vertical="center"/>
    </xf>
    <xf numFmtId="165" fontId="5" fillId="2" borderId="108" xfId="0" applyNumberFormat="1" applyFont="1" applyFill="1" applyBorder="1" applyAlignment="1">
      <alignment vertical="center"/>
    </xf>
    <xf numFmtId="0" fontId="10" fillId="0" borderId="8" xfId="0" applyFont="1" applyFill="1" applyBorder="1" applyAlignment="1">
      <alignment vertical="center" wrapText="1"/>
    </xf>
    <xf numFmtId="49" fontId="9" fillId="0" borderId="53" xfId="0" applyNumberFormat="1" applyFont="1" applyFill="1" applyBorder="1" applyAlignment="1">
      <alignment horizontal="center" vertical="center"/>
    </xf>
    <xf numFmtId="0" fontId="0" fillId="0" borderId="15" xfId="0" applyFill="1" applyBorder="1" applyAlignment="1">
      <alignment vertical="center"/>
    </xf>
    <xf numFmtId="0" fontId="0" fillId="0" borderId="4" xfId="0" applyFill="1" applyBorder="1" applyAlignment="1">
      <alignment vertical="center"/>
    </xf>
    <xf numFmtId="164" fontId="10" fillId="0" borderId="20" xfId="0" applyNumberFormat="1" applyFont="1" applyFill="1" applyBorder="1" applyAlignment="1">
      <alignment vertical="center"/>
    </xf>
    <xf numFmtId="0" fontId="0" fillId="0" borderId="23" xfId="0" applyBorder="1" applyAlignment="1">
      <alignment vertical="center"/>
    </xf>
    <xf numFmtId="0" fontId="0" fillId="0" borderId="98" xfId="0" applyBorder="1" applyAlignment="1">
      <alignment vertical="center"/>
    </xf>
    <xf numFmtId="0" fontId="5" fillId="6" borderId="64" xfId="0" applyFont="1" applyFill="1" applyBorder="1" applyAlignment="1">
      <alignment horizontal="center" vertical="center"/>
    </xf>
    <xf numFmtId="0" fontId="5" fillId="6" borderId="72" xfId="0" applyFont="1" applyFill="1" applyBorder="1" applyAlignment="1">
      <alignment horizontal="center" vertical="center"/>
    </xf>
    <xf numFmtId="0" fontId="1" fillId="0" borderId="0" xfId="0" applyFont="1" applyAlignment="1">
      <alignment horizontal="left"/>
    </xf>
    <xf numFmtId="0" fontId="17" fillId="0" borderId="0" xfId="0" applyFont="1" applyFill="1" applyAlignment="1">
      <alignment horizontal="right"/>
    </xf>
    <xf numFmtId="0" fontId="19" fillId="0" borderId="0" xfId="0" applyFont="1" applyFill="1" applyAlignment="1">
      <alignment horizontal="right"/>
    </xf>
    <xf numFmtId="0" fontId="4" fillId="0" borderId="0" xfId="0" applyFont="1" applyFill="1" applyAlignment="1">
      <alignment horizontal="right"/>
    </xf>
    <xf numFmtId="0" fontId="17" fillId="0" borderId="0" xfId="0" applyFont="1" applyAlignment="1">
      <alignment horizontal="center"/>
    </xf>
    <xf numFmtId="0" fontId="17" fillId="0" borderId="0" xfId="0" applyFont="1" applyAlignment="1">
      <alignment/>
    </xf>
    <xf numFmtId="0" fontId="10" fillId="0" borderId="49" xfId="0" applyFont="1" applyBorder="1" applyAlignment="1" applyProtection="1">
      <alignment horizontal="center" vertical="center"/>
      <protection locked="0"/>
    </xf>
    <xf numFmtId="0" fontId="10" fillId="0" borderId="25" xfId="0" applyFont="1" applyBorder="1" applyAlignment="1">
      <alignment vertical="center"/>
    </xf>
    <xf numFmtId="0" fontId="10" fillId="0" borderId="24" xfId="0" applyFont="1" applyBorder="1" applyAlignment="1">
      <alignment vertical="center"/>
    </xf>
    <xf numFmtId="0" fontId="11" fillId="0" borderId="82"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0" fillId="0" borderId="137"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138" xfId="0" applyFont="1" applyBorder="1" applyAlignment="1">
      <alignment horizontal="center" vertical="center"/>
    </xf>
    <xf numFmtId="164" fontId="10" fillId="8" borderId="46" xfId="0" applyNumberFormat="1" applyFont="1" applyFill="1" applyBorder="1" applyAlignment="1">
      <alignment vertical="center"/>
    </xf>
    <xf numFmtId="0" fontId="0" fillId="8" borderId="28" xfId="0" applyFill="1" applyBorder="1" applyAlignment="1">
      <alignment vertical="center"/>
    </xf>
    <xf numFmtId="0" fontId="3" fillId="0" borderId="0" xfId="0" applyFont="1" applyAlignment="1">
      <alignment horizontal="center"/>
    </xf>
    <xf numFmtId="0" fontId="4" fillId="0" borderId="0" xfId="0" applyFont="1" applyAlignment="1">
      <alignment horizontal="center"/>
    </xf>
    <xf numFmtId="0" fontId="1" fillId="0" borderId="0" xfId="0" applyFont="1" applyBorder="1" applyAlignment="1">
      <alignment horizontal="right" vertical="center" wrapText="1"/>
    </xf>
    <xf numFmtId="0" fontId="9" fillId="0" borderId="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5" fillId="0" borderId="0" xfId="0" applyFont="1" applyBorder="1" applyAlignment="1">
      <alignment horizontal="center"/>
    </xf>
    <xf numFmtId="0" fontId="9" fillId="0" borderId="8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82" xfId="0" applyFont="1" applyFill="1" applyBorder="1" applyAlignment="1" applyProtection="1">
      <alignment horizontal="center" vertical="center" wrapText="1"/>
      <protection locked="0"/>
    </xf>
    <xf numFmtId="0" fontId="10" fillId="0" borderId="45" xfId="0" applyFont="1" applyFill="1" applyBorder="1" applyAlignment="1">
      <alignment horizontal="center" vertical="center" wrapText="1"/>
    </xf>
    <xf numFmtId="0" fontId="10" fillId="0" borderId="59" xfId="0" applyFont="1" applyFill="1" applyBorder="1" applyAlignment="1">
      <alignment horizontal="center" vertical="center" wrapText="1"/>
    </xf>
    <xf numFmtId="49" fontId="11" fillId="0" borderId="104" xfId="0" applyNumberFormat="1" applyFont="1" applyFill="1" applyBorder="1" applyAlignment="1">
      <alignment horizontal="center" vertical="center" wrapText="1"/>
    </xf>
    <xf numFmtId="49" fontId="11" fillId="0" borderId="48" xfId="0" applyNumberFormat="1" applyFont="1" applyFill="1" applyBorder="1" applyAlignment="1">
      <alignment horizontal="center" vertical="center" wrapText="1"/>
    </xf>
    <xf numFmtId="165" fontId="1" fillId="0" borderId="53" xfId="0" applyNumberFormat="1" applyFont="1" applyFill="1" applyBorder="1" applyAlignment="1">
      <alignment vertical="center"/>
    </xf>
    <xf numFmtId="0" fontId="0" fillId="0" borderId="15" xfId="0" applyBorder="1" applyAlignment="1">
      <alignment vertical="center"/>
    </xf>
    <xf numFmtId="0" fontId="0" fillId="0" borderId="55" xfId="0" applyBorder="1" applyAlignment="1">
      <alignment vertical="center"/>
    </xf>
    <xf numFmtId="49" fontId="12" fillId="0" borderId="137" xfId="0" applyNumberFormat="1" applyFont="1" applyFill="1" applyBorder="1" applyAlignment="1">
      <alignment horizontal="center" vertical="center" wrapText="1"/>
    </xf>
    <xf numFmtId="49" fontId="12" fillId="0" borderId="139" xfId="0" applyNumberFormat="1" applyFont="1" applyFill="1" applyBorder="1" applyAlignment="1">
      <alignment horizontal="center" vertical="center" wrapText="1"/>
    </xf>
    <xf numFmtId="49" fontId="12" fillId="0" borderId="140" xfId="0" applyNumberFormat="1" applyFont="1" applyFill="1" applyBorder="1" applyAlignment="1">
      <alignment horizontal="center" vertical="center" wrapText="1"/>
    </xf>
    <xf numFmtId="0" fontId="1" fillId="6" borderId="72" xfId="0" applyFont="1" applyFill="1" applyBorder="1" applyAlignment="1">
      <alignment horizontal="center" vertical="center"/>
    </xf>
    <xf numFmtId="0" fontId="11" fillId="0" borderId="48" xfId="0" applyFont="1" applyFill="1" applyBorder="1" applyAlignment="1">
      <alignment horizontal="center" vertical="center" wrapText="1"/>
    </xf>
    <xf numFmtId="0" fontId="0" fillId="0" borderId="15" xfId="0" applyBorder="1" applyAlignment="1">
      <alignment horizontal="center" vertical="center"/>
    </xf>
    <xf numFmtId="0" fontId="0" fillId="0" borderId="4" xfId="0" applyBorder="1" applyAlignment="1">
      <alignment horizontal="center" vertical="center"/>
    </xf>
    <xf numFmtId="49" fontId="11" fillId="0" borderId="44" xfId="0" applyNumberFormat="1" applyFont="1" applyFill="1" applyBorder="1" applyAlignment="1">
      <alignment horizontal="center" vertical="center" wrapText="1"/>
    </xf>
    <xf numFmtId="49" fontId="11" fillId="0" borderId="4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0" fontId="0" fillId="0" borderId="104" xfId="0" applyBorder="1" applyAlignment="1">
      <alignment horizontal="center" vertical="center" wrapText="1"/>
    </xf>
    <xf numFmtId="0" fontId="0" fillId="0" borderId="4" xfId="0" applyBorder="1" applyAlignment="1">
      <alignment horizontal="center" vertical="center" wrapText="1"/>
    </xf>
    <xf numFmtId="49" fontId="11" fillId="0" borderId="0" xfId="0" applyNumberFormat="1" applyFont="1" applyFill="1" applyBorder="1" applyAlignment="1">
      <alignment horizontal="center" vertical="center"/>
    </xf>
    <xf numFmtId="0" fontId="10" fillId="0" borderId="0" xfId="0" applyFont="1" applyFill="1" applyBorder="1" applyAlignment="1">
      <alignment vertical="center"/>
    </xf>
    <xf numFmtId="165" fontId="10" fillId="0" borderId="0" xfId="0" applyNumberFormat="1" applyFont="1" applyFill="1" applyBorder="1" applyAlignment="1" applyProtection="1">
      <alignment vertical="center"/>
      <protection locked="0"/>
    </xf>
    <xf numFmtId="164" fontId="10" fillId="0" borderId="0" xfId="0" applyNumberFormat="1" applyFont="1" applyFill="1" applyBorder="1" applyAlignment="1" applyProtection="1">
      <alignment vertical="center"/>
      <protection locked="0"/>
    </xf>
    <xf numFmtId="164" fontId="10" fillId="0" borderId="0" xfId="0" applyNumberFormat="1" applyFont="1" applyFill="1" applyBorder="1" applyAlignment="1">
      <alignment horizontal="center" vertical="center"/>
    </xf>
    <xf numFmtId="172" fontId="10" fillId="0" borderId="0" xfId="0" applyNumberFormat="1" applyFont="1" applyFill="1" applyBorder="1" applyAlignment="1">
      <alignment horizontal="right" vertical="center"/>
    </xf>
    <xf numFmtId="164" fontId="10" fillId="0" borderId="0" xfId="0" applyNumberFormat="1" applyFont="1" applyFill="1" applyBorder="1" applyAlignment="1">
      <alignment vertical="center"/>
    </xf>
    <xf numFmtId="49" fontId="8" fillId="7" borderId="55" xfId="0" applyNumberFormat="1" applyFont="1" applyFill="1" applyBorder="1" applyAlignment="1">
      <alignment horizontal="left" vertical="center"/>
    </xf>
    <xf numFmtId="49" fontId="7" fillId="7" borderId="18" xfId="0" applyNumberFormat="1" applyFont="1" applyFill="1" applyBorder="1" applyAlignment="1">
      <alignment horizontal="left" vertical="center" wrapText="1"/>
    </xf>
    <xf numFmtId="165" fontId="5" fillId="7" borderId="59" xfId="0" applyNumberFormat="1" applyFont="1" applyFill="1" applyBorder="1" applyAlignment="1">
      <alignment vertical="center"/>
    </xf>
    <xf numFmtId="165" fontId="5" fillId="7" borderId="60" xfId="0" applyNumberFormat="1" applyFont="1" applyFill="1" applyBorder="1" applyAlignment="1">
      <alignment vertical="center"/>
    </xf>
    <xf numFmtId="165" fontId="5" fillId="7" borderId="55" xfId="0" applyNumberFormat="1" applyFont="1" applyFill="1" applyBorder="1" applyAlignment="1">
      <alignment vertical="center"/>
    </xf>
    <xf numFmtId="164" fontId="9" fillId="7" borderId="98" xfId="0" applyNumberFormat="1" applyFont="1" applyFill="1" applyBorder="1" applyAlignment="1">
      <alignment vertical="center"/>
    </xf>
    <xf numFmtId="165" fontId="5" fillId="7" borderId="106" xfId="0" applyNumberFormat="1" applyFont="1" applyFill="1" applyBorder="1" applyAlignment="1">
      <alignment horizontal="right" vertical="center"/>
    </xf>
    <xf numFmtId="165" fontId="5" fillId="7" borderId="141" xfId="0" applyNumberFormat="1" applyFont="1" applyFill="1" applyBorder="1" applyAlignment="1">
      <alignment vertical="center"/>
    </xf>
    <xf numFmtId="164" fontId="10" fillId="7" borderId="98" xfId="0" applyNumberFormat="1" applyFont="1" applyFill="1" applyBorder="1" applyAlignment="1">
      <alignment vertic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42"/>
  <sheetViews>
    <sheetView zoomScale="125" zoomScaleNormal="125" workbookViewId="0" topLeftCell="A5">
      <pane ySplit="3060" topLeftCell="BM162" activePane="bottomLeft" state="split"/>
      <selection pane="topLeft" activeCell="J10" sqref="J10"/>
      <selection pane="bottomLeft" activeCell="A166" sqref="A166:J166"/>
    </sheetView>
  </sheetViews>
  <sheetFormatPr defaultColWidth="9.00390625" defaultRowHeight="12.75"/>
  <cols>
    <col min="1" max="1" width="14.00390625" style="10" customWidth="1"/>
    <col min="2" max="2" width="35.125" style="10" customWidth="1"/>
    <col min="3" max="3" width="6.875" style="10" customWidth="1"/>
    <col min="4" max="4" width="6.625" style="10" hidden="1" customWidth="1"/>
    <col min="5" max="5" width="7.00390625" style="10" customWidth="1"/>
    <col min="6" max="6" width="4.625" style="10" customWidth="1"/>
    <col min="7" max="7" width="6.625" style="292" customWidth="1"/>
    <col min="8" max="8" width="6.75390625" style="292" hidden="1" customWidth="1"/>
    <col min="9" max="9" width="6.875" style="10" customWidth="1"/>
    <col min="10" max="10" width="6.00390625" style="10" customWidth="1"/>
  </cols>
  <sheetData>
    <row r="1" spans="1:10" s="10" customFormat="1" ht="8.25" customHeight="1">
      <c r="A1" s="1"/>
      <c r="B1" s="1"/>
      <c r="C1" s="1"/>
      <c r="D1" s="1"/>
      <c r="E1" s="759"/>
      <c r="F1" s="759"/>
      <c r="G1" s="759"/>
      <c r="H1" s="759"/>
      <c r="I1" s="759"/>
      <c r="J1" s="759"/>
    </row>
    <row r="2" spans="1:10" s="10" customFormat="1" ht="6.75" customHeight="1">
      <c r="A2" s="1"/>
      <c r="B2" s="1"/>
      <c r="C2" s="760"/>
      <c r="D2" s="761"/>
      <c r="E2" s="762"/>
      <c r="F2" s="762"/>
      <c r="G2" s="762"/>
      <c r="H2" s="762"/>
      <c r="I2" s="762"/>
      <c r="J2" s="762"/>
    </row>
    <row r="3" spans="1:10" s="10" customFormat="1" ht="10.5" customHeight="1">
      <c r="A3" s="1"/>
      <c r="B3" s="2"/>
      <c r="C3" s="369"/>
      <c r="D3" s="369"/>
      <c r="E3" s="369"/>
      <c r="F3" s="369"/>
      <c r="G3" s="369"/>
      <c r="H3" s="369"/>
      <c r="I3" s="369"/>
      <c r="J3" s="369"/>
    </row>
    <row r="4" spans="1:10" s="10" customFormat="1" ht="11.25" customHeight="1">
      <c r="A4" s="763" t="s">
        <v>92</v>
      </c>
      <c r="B4" s="764"/>
      <c r="C4" s="764"/>
      <c r="D4" s="764"/>
      <c r="E4" s="764"/>
      <c r="F4" s="764"/>
      <c r="G4" s="764"/>
      <c r="H4" s="764"/>
      <c r="I4" s="764"/>
      <c r="J4" s="764"/>
    </row>
    <row r="5" spans="1:10" s="10" customFormat="1" ht="13.5">
      <c r="A5" s="776" t="s">
        <v>25</v>
      </c>
      <c r="B5" s="777"/>
      <c r="C5" s="777"/>
      <c r="D5" s="777"/>
      <c r="E5" s="777"/>
      <c r="F5" s="777"/>
      <c r="G5" s="777"/>
      <c r="H5" s="777"/>
      <c r="I5" s="777"/>
      <c r="J5" s="777"/>
    </row>
    <row r="6" spans="1:10" s="10" customFormat="1" ht="10.5" customHeight="1">
      <c r="A6" s="776" t="s">
        <v>288</v>
      </c>
      <c r="B6" s="777"/>
      <c r="C6" s="777"/>
      <c r="D6" s="777"/>
      <c r="E6" s="777"/>
      <c r="F6" s="777"/>
      <c r="G6" s="777"/>
      <c r="H6" s="777"/>
      <c r="I6" s="777"/>
      <c r="J6" s="777"/>
    </row>
    <row r="7" spans="1:10" s="10" customFormat="1" ht="9.75" customHeight="1" thickBot="1">
      <c r="A7" s="782"/>
      <c r="B7" s="782"/>
      <c r="C7" s="782"/>
      <c r="D7" s="782"/>
      <c r="E7" s="782"/>
      <c r="F7" s="782"/>
      <c r="G7" s="261"/>
      <c r="H7" s="261"/>
      <c r="I7" s="778" t="s">
        <v>89</v>
      </c>
      <c r="J7" s="778"/>
    </row>
    <row r="8" spans="1:11" s="121" customFormat="1" ht="9.75" customHeight="1">
      <c r="A8" s="779" t="s">
        <v>109</v>
      </c>
      <c r="B8" s="783" t="s">
        <v>110</v>
      </c>
      <c r="C8" s="786" t="s">
        <v>289</v>
      </c>
      <c r="D8" s="765" t="s">
        <v>88</v>
      </c>
      <c r="E8" s="766"/>
      <c r="F8" s="767"/>
      <c r="G8" s="768" t="s">
        <v>7</v>
      </c>
      <c r="H8" s="771" t="s">
        <v>312</v>
      </c>
      <c r="I8" s="772"/>
      <c r="J8" s="773"/>
      <c r="K8" s="120"/>
    </row>
    <row r="9" spans="1:10" s="121" customFormat="1" ht="9.75" customHeight="1">
      <c r="A9" s="780"/>
      <c r="B9" s="784"/>
      <c r="C9" s="787"/>
      <c r="D9" s="113"/>
      <c r="E9" s="114" t="s">
        <v>111</v>
      </c>
      <c r="F9" s="49" t="s">
        <v>112</v>
      </c>
      <c r="G9" s="769"/>
      <c r="H9" s="113"/>
      <c r="I9" s="112" t="s">
        <v>111</v>
      </c>
      <c r="J9" s="49" t="s">
        <v>113</v>
      </c>
    </row>
    <row r="10" spans="1:10" s="121" customFormat="1" ht="10.5" customHeight="1">
      <c r="A10" s="780"/>
      <c r="B10" s="784"/>
      <c r="C10" s="787"/>
      <c r="D10" s="46"/>
      <c r="E10" s="47" t="s">
        <v>290</v>
      </c>
      <c r="F10" s="50" t="s">
        <v>114</v>
      </c>
      <c r="G10" s="769"/>
      <c r="H10" s="46"/>
      <c r="I10" s="47" t="s">
        <v>290</v>
      </c>
      <c r="J10" s="50" t="s">
        <v>115</v>
      </c>
    </row>
    <row r="11" spans="1:10" s="121" customFormat="1" ht="16.5" customHeight="1" thickBot="1">
      <c r="A11" s="781"/>
      <c r="B11" s="785"/>
      <c r="C11" s="788"/>
      <c r="D11" s="115"/>
      <c r="E11" s="739" t="s">
        <v>358</v>
      </c>
      <c r="F11" s="741" t="s">
        <v>116</v>
      </c>
      <c r="G11" s="770"/>
      <c r="H11" s="465"/>
      <c r="I11" s="740" t="s">
        <v>304</v>
      </c>
      <c r="J11" s="741" t="s">
        <v>117</v>
      </c>
    </row>
    <row r="12" spans="1:11" s="10" customFormat="1" ht="21" customHeight="1" thickBot="1">
      <c r="A12" s="413" t="s">
        <v>118</v>
      </c>
      <c r="B12" s="412" t="s">
        <v>119</v>
      </c>
      <c r="C12" s="388">
        <f>C14+C35+C41+C50+C58+C82+C101+C108+C114+C129+C133+C155</f>
        <v>130011</v>
      </c>
      <c r="D12" s="389">
        <f>D14+D35+D41+D50+D58+D82+D101+D108+D114+D129+D133+D155</f>
        <v>0</v>
      </c>
      <c r="E12" s="390">
        <f>E14+E35+E41+E50+E58+E82+E101+E108+E114+E129+E133+E155</f>
        <v>130414.09999999999</v>
      </c>
      <c r="F12" s="135">
        <f>E12/C12*100</f>
        <v>100.3100506880187</v>
      </c>
      <c r="G12" s="391">
        <f>E12-C12</f>
        <v>403.09999999999127</v>
      </c>
      <c r="H12" s="466">
        <f>H14+H35+H41+H50+H58+H82+H101+H108+H114+H129+H133+H155</f>
        <v>0</v>
      </c>
      <c r="I12" s="390">
        <f>I14+I35+I41+I50+I58+I82+I101+I108+I114+I129+I133+I155</f>
        <v>111458.29999999999</v>
      </c>
      <c r="J12" s="135">
        <f>E12/I12*100</f>
        <v>117.0070779834252</v>
      </c>
      <c r="K12" s="11"/>
    </row>
    <row r="13" spans="1:11" s="10" customFormat="1" ht="12.75" customHeight="1" thickBot="1">
      <c r="A13" s="414"/>
      <c r="B13" s="363" t="s">
        <v>120</v>
      </c>
      <c r="C13" s="364">
        <f>C12/C234*100</f>
        <v>52.14726264073055</v>
      </c>
      <c r="D13" s="365" t="e">
        <f>D12/D234*100</f>
        <v>#REF!</v>
      </c>
      <c r="E13" s="366">
        <f>E12/E234*100</f>
        <v>52.22563681156913</v>
      </c>
      <c r="F13" s="135"/>
      <c r="G13" s="367"/>
      <c r="H13" s="467" t="e">
        <f>H12/H234*100</f>
        <v>#REF!</v>
      </c>
      <c r="I13" s="366">
        <f>I12/I234*100</f>
        <v>44.65024178238343</v>
      </c>
      <c r="J13" s="135"/>
      <c r="K13" s="11"/>
    </row>
    <row r="14" spans="1:10" s="10" customFormat="1" ht="20.25" customHeight="1" thickBot="1">
      <c r="A14" s="415" t="s">
        <v>121</v>
      </c>
      <c r="B14" s="131" t="s">
        <v>122</v>
      </c>
      <c r="C14" s="132">
        <f>C16</f>
        <v>68100</v>
      </c>
      <c r="D14" s="133">
        <f>D16</f>
        <v>0</v>
      </c>
      <c r="E14" s="134">
        <f>E16</f>
        <v>68661.40000000001</v>
      </c>
      <c r="F14" s="135">
        <f>E14/C14*100</f>
        <v>100.82437591776801</v>
      </c>
      <c r="G14" s="314">
        <f>E14-C14</f>
        <v>561.4000000000087</v>
      </c>
      <c r="H14" s="468">
        <f>H16</f>
        <v>0</v>
      </c>
      <c r="I14" s="134">
        <f>I16</f>
        <v>50362.799999999996</v>
      </c>
      <c r="J14" s="135">
        <f>E14/I14*100</f>
        <v>136.33356366206806</v>
      </c>
    </row>
    <row r="15" spans="1:10" s="10" customFormat="1" ht="10.5" customHeight="1">
      <c r="A15" s="416"/>
      <c r="B15" s="136" t="s">
        <v>123</v>
      </c>
      <c r="C15" s="137">
        <f>C14/C12*100</f>
        <v>52.3801832152664</v>
      </c>
      <c r="D15" s="138" t="e">
        <f>D14/D12*100</f>
        <v>#DIV/0!</v>
      </c>
      <c r="E15" s="139">
        <f>E14/E12*100</f>
        <v>52.648755004251846</v>
      </c>
      <c r="F15" s="140"/>
      <c r="G15" s="301"/>
      <c r="H15" s="469" t="e">
        <f>H14/H12*100</f>
        <v>#DIV/0!</v>
      </c>
      <c r="I15" s="139">
        <f>I14/I12*100</f>
        <v>45.18532940122001</v>
      </c>
      <c r="J15" s="140"/>
    </row>
    <row r="16" spans="1:10" s="10" customFormat="1" ht="21.75" customHeight="1">
      <c r="A16" s="417" t="s">
        <v>124</v>
      </c>
      <c r="B16" s="528" t="s">
        <v>125</v>
      </c>
      <c r="C16" s="356">
        <f>C23+C24+C25+C26+C27+C28+C29+C32+C33+C34</f>
        <v>68100</v>
      </c>
      <c r="D16" s="526">
        <f>D23+D24+D25+D26+D27+D28+D29+D32+D33+D34</f>
        <v>0</v>
      </c>
      <c r="E16" s="527">
        <f>E23+E24+E25+E26+E27+E28+E29+E32+E33+E34</f>
        <v>68661.40000000001</v>
      </c>
      <c r="F16" s="144">
        <f>E16/C16*100</f>
        <v>100.82437591776801</v>
      </c>
      <c r="G16" s="311">
        <f>E16-C16</f>
        <v>561.4000000000087</v>
      </c>
      <c r="H16" s="534">
        <f>H27+H29+H32+H33+H34</f>
        <v>0</v>
      </c>
      <c r="I16" s="527">
        <f>I23+I24+I25+I26+I27+I28+I29+I32+I33+I34</f>
        <v>50362.799999999996</v>
      </c>
      <c r="J16" s="194">
        <f>E16/I16*100</f>
        <v>136.33356366206806</v>
      </c>
    </row>
    <row r="17" spans="1:10" s="10" customFormat="1" ht="14.25" customHeight="1">
      <c r="A17" s="751" t="s">
        <v>24</v>
      </c>
      <c r="B17" s="736" t="s">
        <v>181</v>
      </c>
      <c r="C17" s="74">
        <f>C16-(C18+C19)</f>
        <v>30267</v>
      </c>
      <c r="D17" s="722">
        <f>D16-(D18+D19)</f>
        <v>0</v>
      </c>
      <c r="E17" s="722">
        <f>E16-(E18+E19)</f>
        <v>30516.600000000006</v>
      </c>
      <c r="F17" s="462">
        <f>E17/C17*100</f>
        <v>100.82466052135992</v>
      </c>
      <c r="G17" s="732">
        <f>E17-C17</f>
        <v>249.60000000000582</v>
      </c>
      <c r="H17" s="723"/>
      <c r="I17" s="724"/>
      <c r="J17" s="61"/>
    </row>
    <row r="18" spans="1:10" s="10" customFormat="1" ht="13.5" customHeight="1">
      <c r="A18" s="752"/>
      <c r="B18" s="737" t="s">
        <v>182</v>
      </c>
      <c r="C18" s="246">
        <f>ROUND(C16*0.22222,1)</f>
        <v>15133.2</v>
      </c>
      <c r="D18" s="725">
        <f>ROUND(D16*0.22222,1)</f>
        <v>0</v>
      </c>
      <c r="E18" s="725">
        <f>ROUND(E16*0.22222,1)</f>
        <v>15257.9</v>
      </c>
      <c r="F18" s="89">
        <f>E18/C18*100</f>
        <v>100.82401607062617</v>
      </c>
      <c r="G18" s="733">
        <f>E18-C18</f>
        <v>124.69999999999891</v>
      </c>
      <c r="H18" s="726"/>
      <c r="I18" s="727"/>
      <c r="J18" s="70"/>
    </row>
    <row r="19" spans="1:10" s="10" customFormat="1" ht="12.75" customHeight="1">
      <c r="A19" s="752"/>
      <c r="B19" s="738" t="s">
        <v>183</v>
      </c>
      <c r="C19" s="249">
        <f>ROUND(C16*0.33333,1)</f>
        <v>22699.8</v>
      </c>
      <c r="D19" s="728">
        <f>ROUND(D16*0.33333,1)</f>
        <v>0</v>
      </c>
      <c r="E19" s="728">
        <f>ROUND(E16*0.33333,1)</f>
        <v>22886.9</v>
      </c>
      <c r="F19" s="99">
        <f>E19/C19*100</f>
        <v>100.82423633688404</v>
      </c>
      <c r="G19" s="733">
        <f>E19-C19</f>
        <v>187.10000000000218</v>
      </c>
      <c r="H19" s="726"/>
      <c r="I19" s="727"/>
      <c r="J19" s="70"/>
    </row>
    <row r="20" spans="1:10" s="10" customFormat="1" ht="11.25" customHeight="1">
      <c r="A20" s="752"/>
      <c r="B20" s="729" t="s">
        <v>156</v>
      </c>
      <c r="C20" s="730"/>
      <c r="D20" s="731"/>
      <c r="E20" s="731"/>
      <c r="F20" s="677"/>
      <c r="G20" s="720"/>
      <c r="H20" s="721">
        <f>H16-H22</f>
        <v>0</v>
      </c>
      <c r="I20" s="718">
        <f>I16-I21</f>
        <v>37772.09999999999</v>
      </c>
      <c r="J20" s="719">
        <f>E20/I20*100</f>
        <v>0</v>
      </c>
    </row>
    <row r="21" spans="1:10" s="10" customFormat="1" ht="18.75" customHeight="1">
      <c r="A21" s="752"/>
      <c r="B21" s="514" t="s">
        <v>263</v>
      </c>
      <c r="C21" s="515"/>
      <c r="D21" s="516"/>
      <c r="E21" s="516"/>
      <c r="F21" s="517"/>
      <c r="G21" s="518"/>
      <c r="H21" s="529"/>
      <c r="I21" s="519">
        <f>ROUND(I16*0.25,1)</f>
        <v>12590.7</v>
      </c>
      <c r="J21" s="774">
        <f>E22/I21*100</f>
        <v>0</v>
      </c>
    </row>
    <row r="22" spans="1:10" s="10" customFormat="1" ht="20.25" customHeight="1">
      <c r="A22" s="753"/>
      <c r="B22" s="520" t="s">
        <v>264</v>
      </c>
      <c r="C22" s="521"/>
      <c r="D22" s="522"/>
      <c r="E22" s="522"/>
      <c r="F22" s="523"/>
      <c r="G22" s="524"/>
      <c r="H22" s="530">
        <f>H16*0.25</f>
        <v>0</v>
      </c>
      <c r="I22" s="525">
        <v>0</v>
      </c>
      <c r="J22" s="775"/>
    </row>
    <row r="23" spans="1:10" s="10" customFormat="1" ht="39.75" customHeight="1">
      <c r="A23" s="546" t="s">
        <v>97</v>
      </c>
      <c r="B23" s="549" t="s">
        <v>236</v>
      </c>
      <c r="C23" s="540">
        <v>67472</v>
      </c>
      <c r="D23" s="541"/>
      <c r="E23" s="541">
        <v>68361</v>
      </c>
      <c r="F23" s="56"/>
      <c r="G23" s="542">
        <f>E23-C23</f>
        <v>889</v>
      </c>
      <c r="H23" s="543"/>
      <c r="I23" s="544"/>
      <c r="J23" s="545"/>
    </row>
    <row r="24" spans="1:10" s="10" customFormat="1" ht="58.5" customHeight="1">
      <c r="A24" s="547" t="s">
        <v>98</v>
      </c>
      <c r="B24" s="549" t="s">
        <v>95</v>
      </c>
      <c r="C24" s="540">
        <v>300</v>
      </c>
      <c r="D24" s="541"/>
      <c r="E24" s="541">
        <v>107.1</v>
      </c>
      <c r="F24" s="56"/>
      <c r="G24" s="542">
        <f>E24-C24</f>
        <v>-192.9</v>
      </c>
      <c r="H24" s="543"/>
      <c r="I24" s="544"/>
      <c r="J24" s="545"/>
    </row>
    <row r="25" spans="1:10" s="10" customFormat="1" ht="30" customHeight="1">
      <c r="A25" s="546" t="s">
        <v>99</v>
      </c>
      <c r="B25" s="550" t="s">
        <v>96</v>
      </c>
      <c r="C25" s="540">
        <v>300</v>
      </c>
      <c r="D25" s="541"/>
      <c r="E25" s="541">
        <v>160.3</v>
      </c>
      <c r="F25" s="56"/>
      <c r="G25" s="542">
        <f>E25-C25</f>
        <v>-139.7</v>
      </c>
      <c r="H25" s="543"/>
      <c r="I25" s="544"/>
      <c r="J25" s="545"/>
    </row>
    <row r="26" spans="1:10" s="10" customFormat="1" ht="45" customHeight="1">
      <c r="A26" s="548" t="s">
        <v>100</v>
      </c>
      <c r="B26" s="551" t="s">
        <v>237</v>
      </c>
      <c r="C26" s="540">
        <v>28</v>
      </c>
      <c r="D26" s="541"/>
      <c r="E26" s="541">
        <v>33</v>
      </c>
      <c r="F26" s="56"/>
      <c r="G26" s="542">
        <f>E26-C26</f>
        <v>5</v>
      </c>
      <c r="H26" s="543"/>
      <c r="I26" s="544"/>
      <c r="J26" s="545"/>
    </row>
    <row r="27" spans="1:10" s="10" customFormat="1" ht="33.75" customHeight="1">
      <c r="A27" s="429" t="s">
        <v>361</v>
      </c>
      <c r="B27" s="8" t="s">
        <v>380</v>
      </c>
      <c r="C27" s="65"/>
      <c r="D27" s="256"/>
      <c r="E27" s="67"/>
      <c r="F27" s="58"/>
      <c r="G27" s="303">
        <f>E27-C27</f>
        <v>0</v>
      </c>
      <c r="H27" s="470"/>
      <c r="I27" s="67">
        <v>198.9</v>
      </c>
      <c r="J27" s="471"/>
    </row>
    <row r="28" spans="1:10" s="10" customFormat="1" ht="32.25" customHeight="1">
      <c r="A28" s="429" t="s">
        <v>105</v>
      </c>
      <c r="B28" s="8" t="s">
        <v>107</v>
      </c>
      <c r="C28" s="65"/>
      <c r="D28" s="410"/>
      <c r="E28" s="67"/>
      <c r="F28" s="58"/>
      <c r="G28" s="303"/>
      <c r="H28" s="470"/>
      <c r="I28" s="67">
        <v>18.2</v>
      </c>
      <c r="J28" s="471"/>
    </row>
    <row r="29" spans="1:10" s="10" customFormat="1" ht="25.5" customHeight="1">
      <c r="A29" s="429" t="s">
        <v>360</v>
      </c>
      <c r="B29" s="8" t="s">
        <v>131</v>
      </c>
      <c r="C29" s="145">
        <f>C30+C31</f>
        <v>0</v>
      </c>
      <c r="D29" s="146">
        <f>D30+D31</f>
        <v>0</v>
      </c>
      <c r="E29" s="147">
        <f>E30+E31</f>
        <v>0</v>
      </c>
      <c r="F29" s="148"/>
      <c r="G29" s="342">
        <f aca="true" t="shared" si="0" ref="G29:G35">E29-C29</f>
        <v>0</v>
      </c>
      <c r="H29" s="472">
        <f>H30+H31</f>
        <v>0</v>
      </c>
      <c r="I29" s="147">
        <f>I30+I31</f>
        <v>50120</v>
      </c>
      <c r="J29" s="148"/>
    </row>
    <row r="30" spans="1:10" s="10" customFormat="1" ht="44.25" customHeight="1">
      <c r="A30" s="449" t="s">
        <v>103</v>
      </c>
      <c r="B30" s="16" t="s">
        <v>33</v>
      </c>
      <c r="C30" s="74"/>
      <c r="D30" s="75"/>
      <c r="E30" s="76"/>
      <c r="F30" s="61"/>
      <c r="G30" s="305">
        <f t="shared" si="0"/>
        <v>0</v>
      </c>
      <c r="H30" s="473"/>
      <c r="I30" s="76">
        <v>49782</v>
      </c>
      <c r="J30" s="61"/>
    </row>
    <row r="31" spans="1:10" s="10" customFormat="1" ht="44.25" customHeight="1">
      <c r="A31" s="439" t="s">
        <v>104</v>
      </c>
      <c r="B31" s="17" t="s">
        <v>85</v>
      </c>
      <c r="C31" s="116"/>
      <c r="D31" s="79"/>
      <c r="E31" s="80"/>
      <c r="F31" s="62"/>
      <c r="G31" s="306">
        <f t="shared" si="0"/>
        <v>0</v>
      </c>
      <c r="H31" s="474"/>
      <c r="I31" s="80">
        <v>338</v>
      </c>
      <c r="J31" s="62"/>
    </row>
    <row r="32" spans="1:10" s="10" customFormat="1" ht="27" customHeight="1">
      <c r="A32" s="429" t="s">
        <v>362</v>
      </c>
      <c r="B32" s="8" t="s">
        <v>132</v>
      </c>
      <c r="C32" s="65"/>
      <c r="D32" s="66"/>
      <c r="E32" s="67"/>
      <c r="F32" s="58"/>
      <c r="G32" s="303">
        <f t="shared" si="0"/>
        <v>0</v>
      </c>
      <c r="H32" s="470"/>
      <c r="I32" s="67">
        <v>3.1</v>
      </c>
      <c r="J32" s="58"/>
    </row>
    <row r="33" spans="1:10" s="10" customFormat="1" ht="111" customHeight="1">
      <c r="A33" s="429" t="s">
        <v>363</v>
      </c>
      <c r="B33" s="18" t="s">
        <v>86</v>
      </c>
      <c r="C33" s="65"/>
      <c r="D33" s="66"/>
      <c r="E33" s="67"/>
      <c r="F33" s="58"/>
      <c r="G33" s="303">
        <f t="shared" si="0"/>
        <v>0</v>
      </c>
      <c r="H33" s="470"/>
      <c r="I33" s="67">
        <v>15.2</v>
      </c>
      <c r="J33" s="58"/>
    </row>
    <row r="34" spans="1:10" s="10" customFormat="1" ht="36.75" customHeight="1" thickBot="1">
      <c r="A34" s="438" t="s">
        <v>106</v>
      </c>
      <c r="B34" s="19" t="s">
        <v>378</v>
      </c>
      <c r="C34" s="83"/>
      <c r="D34" s="84"/>
      <c r="E34" s="85"/>
      <c r="F34" s="63"/>
      <c r="G34" s="307">
        <f t="shared" si="0"/>
        <v>0</v>
      </c>
      <c r="H34" s="475"/>
      <c r="I34" s="117">
        <v>7.4</v>
      </c>
      <c r="J34" s="63"/>
    </row>
    <row r="35" spans="1:10" s="10" customFormat="1" ht="20.25" customHeight="1" thickBot="1">
      <c r="A35" s="421" t="s">
        <v>133</v>
      </c>
      <c r="B35" s="552" t="s">
        <v>134</v>
      </c>
      <c r="C35" s="132">
        <f>C37+C40</f>
        <v>16559.5</v>
      </c>
      <c r="D35" s="133">
        <f>D37+D40</f>
        <v>0</v>
      </c>
      <c r="E35" s="134">
        <f>E37+E40</f>
        <v>16672.1</v>
      </c>
      <c r="F35" s="135">
        <f aca="true" t="shared" si="1" ref="F35:F41">E35/C35*100</f>
        <v>100.6799722213835</v>
      </c>
      <c r="G35" s="314">
        <f t="shared" si="0"/>
        <v>112.59999999999854</v>
      </c>
      <c r="H35" s="468">
        <f>H37+H40</f>
        <v>0</v>
      </c>
      <c r="I35" s="134">
        <f>I37+I40</f>
        <v>14964.3</v>
      </c>
      <c r="J35" s="135">
        <f>E35/I35*100</f>
        <v>111.41249507160376</v>
      </c>
    </row>
    <row r="36" spans="1:10" s="10" customFormat="1" ht="12.75" customHeight="1">
      <c r="A36" s="424"/>
      <c r="B36" s="136" t="s">
        <v>123</v>
      </c>
      <c r="C36" s="137">
        <f>C35/C12*100</f>
        <v>12.736999176992716</v>
      </c>
      <c r="D36" s="138" t="e">
        <f>D35/D12*100</f>
        <v>#DIV/0!</v>
      </c>
      <c r="E36" s="139">
        <f>E35/E12*100</f>
        <v>12.783970444913548</v>
      </c>
      <c r="F36" s="140">
        <f t="shared" si="1"/>
        <v>100.36877813422235</v>
      </c>
      <c r="G36" s="301"/>
      <c r="H36" s="469" t="e">
        <f>H35/H12*100</f>
        <v>#DIV/0!</v>
      </c>
      <c r="I36" s="139">
        <f>I35/I12*100</f>
        <v>13.425918033919412</v>
      </c>
      <c r="J36" s="140">
        <f>E36/I36*100</f>
        <v>95.21859445749602</v>
      </c>
    </row>
    <row r="37" spans="1:10" s="10" customFormat="1" ht="21.75" customHeight="1">
      <c r="A37" s="591" t="s">
        <v>128</v>
      </c>
      <c r="B37" s="592" t="s">
        <v>135</v>
      </c>
      <c r="C37" s="200">
        <f>C38+C39</f>
        <v>16531</v>
      </c>
      <c r="D37" s="201"/>
      <c r="E37" s="202">
        <f>E38+E39</f>
        <v>16643.5</v>
      </c>
      <c r="F37" s="203">
        <f t="shared" si="1"/>
        <v>100.68053959228116</v>
      </c>
      <c r="G37" s="315">
        <f>E37-C37</f>
        <v>112.5</v>
      </c>
      <c r="H37" s="590"/>
      <c r="I37" s="202">
        <f>I38+I39</f>
        <v>14919</v>
      </c>
      <c r="J37" s="203">
        <f>E37/I37*100</f>
        <v>111.55908572960654</v>
      </c>
    </row>
    <row r="38" spans="1:10" s="10" customFormat="1" ht="16.5" customHeight="1">
      <c r="A38" s="452" t="s">
        <v>379</v>
      </c>
      <c r="B38" s="593" t="s">
        <v>126</v>
      </c>
      <c r="C38" s="294">
        <v>15731</v>
      </c>
      <c r="D38" s="406"/>
      <c r="E38" s="296">
        <v>15651.5</v>
      </c>
      <c r="F38" s="70">
        <f t="shared" si="1"/>
        <v>99.49462844065857</v>
      </c>
      <c r="G38" s="310">
        <f>E38-C38</f>
        <v>-79.5</v>
      </c>
      <c r="H38" s="531"/>
      <c r="I38" s="296">
        <v>14919</v>
      </c>
      <c r="J38" s="70"/>
    </row>
    <row r="39" spans="1:10" s="10" customFormat="1" ht="18" customHeight="1">
      <c r="A39" s="419" t="s">
        <v>129</v>
      </c>
      <c r="B39" s="403" t="s">
        <v>127</v>
      </c>
      <c r="C39" s="102">
        <v>800</v>
      </c>
      <c r="D39" s="458"/>
      <c r="E39" s="103">
        <v>992</v>
      </c>
      <c r="F39" s="99">
        <f t="shared" si="1"/>
        <v>124</v>
      </c>
      <c r="G39" s="322">
        <f>E39-C39</f>
        <v>192</v>
      </c>
      <c r="H39" s="535"/>
      <c r="I39" s="103"/>
      <c r="J39" s="99"/>
    </row>
    <row r="40" spans="1:10" s="10" customFormat="1" ht="17.25" customHeight="1" thickBot="1">
      <c r="A40" s="420" t="s">
        <v>130</v>
      </c>
      <c r="B40" s="402" t="s">
        <v>93</v>
      </c>
      <c r="C40" s="459">
        <v>28.5</v>
      </c>
      <c r="D40" s="460"/>
      <c r="E40" s="461">
        <v>28.6</v>
      </c>
      <c r="F40" s="63">
        <f t="shared" si="1"/>
        <v>100.35087719298245</v>
      </c>
      <c r="G40" s="307">
        <f>E40-C40</f>
        <v>0.10000000000000142</v>
      </c>
      <c r="H40" s="536"/>
      <c r="I40" s="513">
        <v>45.3</v>
      </c>
      <c r="J40" s="537">
        <f>E40/I40*100</f>
        <v>63.13465783664461</v>
      </c>
    </row>
    <row r="41" spans="1:10" s="10" customFormat="1" ht="18.75" customHeight="1" thickBot="1">
      <c r="A41" s="421" t="s">
        <v>136</v>
      </c>
      <c r="B41" s="553" t="s">
        <v>137</v>
      </c>
      <c r="C41" s="132">
        <f>C43+C45</f>
        <v>15310</v>
      </c>
      <c r="D41" s="133">
        <f>D43+D45</f>
        <v>0</v>
      </c>
      <c r="E41" s="134">
        <f>E43+E45</f>
        <v>15002.1</v>
      </c>
      <c r="F41" s="135">
        <f t="shared" si="1"/>
        <v>97.9888961463096</v>
      </c>
      <c r="G41" s="314">
        <f>E41-C41</f>
        <v>-307.89999999999964</v>
      </c>
      <c r="H41" s="468">
        <f>H43+H45</f>
        <v>0</v>
      </c>
      <c r="I41" s="134">
        <f>I43+I45</f>
        <v>14670.7</v>
      </c>
      <c r="J41" s="156">
        <f>E41/I41*100</f>
        <v>102.2589242503766</v>
      </c>
    </row>
    <row r="42" spans="1:10" s="10" customFormat="1" ht="11.25" customHeight="1">
      <c r="A42" s="424"/>
      <c r="B42" s="136" t="s">
        <v>123</v>
      </c>
      <c r="C42" s="137">
        <f>C41/C12*100</f>
        <v>11.775926652360184</v>
      </c>
      <c r="D42" s="138" t="e">
        <f>D41/D12*100</f>
        <v>#DIV/0!</v>
      </c>
      <c r="E42" s="139">
        <f>E41/E12*100</f>
        <v>11.503434061194305</v>
      </c>
      <c r="F42" s="140"/>
      <c r="G42" s="301"/>
      <c r="H42" s="469" t="e">
        <f>H41/H12*100</f>
        <v>#DIV/0!</v>
      </c>
      <c r="I42" s="139">
        <f>I41/I12*100</f>
        <v>13.162501132710622</v>
      </c>
      <c r="J42" s="477"/>
    </row>
    <row r="43" spans="1:10" s="10" customFormat="1" ht="14.25" customHeight="1">
      <c r="A43" s="437" t="s">
        <v>205</v>
      </c>
      <c r="B43" s="600" t="s">
        <v>138</v>
      </c>
      <c r="C43" s="196">
        <f>SUM(C44)</f>
        <v>510</v>
      </c>
      <c r="D43" s="197">
        <f>SUM(D44)</f>
        <v>0</v>
      </c>
      <c r="E43" s="198">
        <f>SUM(E44)</f>
        <v>523.6</v>
      </c>
      <c r="F43" s="199">
        <f aca="true" t="shared" si="2" ref="F43:F50">E43/C43*100</f>
        <v>102.66666666666666</v>
      </c>
      <c r="G43" s="308">
        <f aca="true" t="shared" si="3" ref="G43:G50">E43-C43</f>
        <v>13.600000000000023</v>
      </c>
      <c r="H43" s="505">
        <f>H44</f>
        <v>0</v>
      </c>
      <c r="I43" s="198">
        <f>I44</f>
        <v>93.2</v>
      </c>
      <c r="J43" s="209">
        <f aca="true" t="shared" si="4" ref="J43:J50">E43/I43*100</f>
        <v>561.8025751072961</v>
      </c>
    </row>
    <row r="44" spans="1:10" s="10" customFormat="1" ht="33.75" customHeight="1">
      <c r="A44" s="435" t="s">
        <v>206</v>
      </c>
      <c r="B44" s="601" t="s">
        <v>359</v>
      </c>
      <c r="C44" s="78">
        <v>510</v>
      </c>
      <c r="D44" s="79"/>
      <c r="E44" s="80">
        <v>523.6</v>
      </c>
      <c r="F44" s="62">
        <f t="shared" si="2"/>
        <v>102.66666666666666</v>
      </c>
      <c r="G44" s="306">
        <f t="shared" si="3"/>
        <v>13.600000000000023</v>
      </c>
      <c r="H44" s="474"/>
      <c r="I44" s="80">
        <v>93.2</v>
      </c>
      <c r="J44" s="489">
        <f t="shared" si="4"/>
        <v>561.8025751072961</v>
      </c>
    </row>
    <row r="45" spans="1:10" s="10" customFormat="1" ht="15.75" customHeight="1">
      <c r="A45" s="454" t="s">
        <v>207</v>
      </c>
      <c r="B45" s="13" t="s">
        <v>139</v>
      </c>
      <c r="C45" s="145">
        <f>SUM(C46,C48)</f>
        <v>14800</v>
      </c>
      <c r="D45" s="146">
        <f>SUM(D46,D48)</f>
        <v>0</v>
      </c>
      <c r="E45" s="147">
        <f>SUM(E46,E48)</f>
        <v>14478.5</v>
      </c>
      <c r="F45" s="155">
        <f t="shared" si="2"/>
        <v>97.8277027027027</v>
      </c>
      <c r="G45" s="303">
        <f t="shared" si="3"/>
        <v>-321.5</v>
      </c>
      <c r="H45" s="476">
        <f>SUM(H46,H48)</f>
        <v>0</v>
      </c>
      <c r="I45" s="147">
        <f>SUM(I46,I48)</f>
        <v>14577.5</v>
      </c>
      <c r="J45" s="155">
        <f t="shared" si="4"/>
        <v>99.32087120562511</v>
      </c>
    </row>
    <row r="46" spans="1:10" s="10" customFormat="1" ht="17.25" customHeight="1">
      <c r="A46" s="591" t="s">
        <v>208</v>
      </c>
      <c r="B46" s="602" t="s">
        <v>140</v>
      </c>
      <c r="C46" s="557">
        <f>SUM(C47)</f>
        <v>1300</v>
      </c>
      <c r="D46" s="558">
        <f>SUM(D47)</f>
        <v>0</v>
      </c>
      <c r="E46" s="204">
        <f>SUM(E47)</f>
        <v>1241.6</v>
      </c>
      <c r="F46" s="603">
        <f t="shared" si="2"/>
        <v>95.50769230769231</v>
      </c>
      <c r="G46" s="315">
        <f t="shared" si="3"/>
        <v>-58.40000000000009</v>
      </c>
      <c r="H46" s="604">
        <f>SUM(H47)</f>
        <v>0</v>
      </c>
      <c r="I46" s="204">
        <f>SUM(I47)</f>
        <v>1961</v>
      </c>
      <c r="J46" s="603">
        <f t="shared" si="4"/>
        <v>63.314635390107085</v>
      </c>
    </row>
    <row r="47" spans="1:11" s="10" customFormat="1" ht="30.75" customHeight="1">
      <c r="A47" s="607" t="s">
        <v>209</v>
      </c>
      <c r="B47" s="36" t="s">
        <v>26</v>
      </c>
      <c r="C47" s="78">
        <v>1300</v>
      </c>
      <c r="D47" s="79"/>
      <c r="E47" s="80">
        <v>1241.6</v>
      </c>
      <c r="F47" s="62">
        <f t="shared" si="2"/>
        <v>95.50769230769231</v>
      </c>
      <c r="G47" s="306">
        <f t="shared" si="3"/>
        <v>-58.40000000000009</v>
      </c>
      <c r="H47" s="474"/>
      <c r="I47" s="80">
        <v>1961</v>
      </c>
      <c r="J47" s="489">
        <f t="shared" si="4"/>
        <v>63.314635390107085</v>
      </c>
      <c r="K47" s="121"/>
    </row>
    <row r="48" spans="1:10" s="10" customFormat="1" ht="18.75" customHeight="1">
      <c r="A48" s="418" t="s">
        <v>210</v>
      </c>
      <c r="B48" s="605" t="s">
        <v>141</v>
      </c>
      <c r="C48" s="407">
        <f>SUM(C49)</f>
        <v>13500</v>
      </c>
      <c r="D48" s="596">
        <f>SUM(D49)</f>
        <v>0</v>
      </c>
      <c r="E48" s="408">
        <f>SUM(E49)</f>
        <v>13236.9</v>
      </c>
      <c r="F48" s="597">
        <f t="shared" si="2"/>
        <v>98.05111111111111</v>
      </c>
      <c r="G48" s="463">
        <f t="shared" si="3"/>
        <v>-263.10000000000036</v>
      </c>
      <c r="H48" s="598">
        <f>SUM(H49)</f>
        <v>0</v>
      </c>
      <c r="I48" s="408">
        <f>SUM(I49)</f>
        <v>12616.5</v>
      </c>
      <c r="J48" s="606">
        <f t="shared" si="4"/>
        <v>104.9173701105695</v>
      </c>
    </row>
    <row r="49" spans="1:11" s="10" customFormat="1" ht="30.75" customHeight="1" thickBot="1">
      <c r="A49" s="455" t="s">
        <v>211</v>
      </c>
      <c r="B49" s="21" t="s">
        <v>27</v>
      </c>
      <c r="C49" s="124">
        <v>13500</v>
      </c>
      <c r="D49" s="125"/>
      <c r="E49" s="126">
        <v>13236.9</v>
      </c>
      <c r="F49" s="69">
        <f t="shared" si="2"/>
        <v>98.05111111111111</v>
      </c>
      <c r="G49" s="309">
        <f t="shared" si="3"/>
        <v>-263.10000000000036</v>
      </c>
      <c r="H49" s="480"/>
      <c r="I49" s="126">
        <v>12616.5</v>
      </c>
      <c r="J49" s="481">
        <f t="shared" si="4"/>
        <v>104.9173701105695</v>
      </c>
      <c r="K49" s="121"/>
    </row>
    <row r="50" spans="1:10" s="10" customFormat="1" ht="16.5" customHeight="1" thickBot="1">
      <c r="A50" s="421" t="s">
        <v>142</v>
      </c>
      <c r="B50" s="553" t="s">
        <v>143</v>
      </c>
      <c r="C50" s="132">
        <f>SUM(C52,C54)</f>
        <v>1137.9</v>
      </c>
      <c r="D50" s="133">
        <f>SUM(D52,D54)</f>
        <v>0</v>
      </c>
      <c r="E50" s="134">
        <f>SUM(E52,E54)</f>
        <v>1026.8999999999999</v>
      </c>
      <c r="F50" s="156">
        <f t="shared" si="2"/>
        <v>90.24518850514103</v>
      </c>
      <c r="G50" s="314">
        <f t="shared" si="3"/>
        <v>-111.00000000000023</v>
      </c>
      <c r="H50" s="468">
        <f>SUM(H52,H54)</f>
        <v>0</v>
      </c>
      <c r="I50" s="134">
        <f>SUM(I52,I54)</f>
        <v>8604.6</v>
      </c>
      <c r="J50" s="156">
        <f t="shared" si="4"/>
        <v>11.9343142040304</v>
      </c>
    </row>
    <row r="51" spans="1:10" s="10" customFormat="1" ht="10.5" customHeight="1">
      <c r="A51" s="424"/>
      <c r="B51" s="136" t="s">
        <v>123</v>
      </c>
      <c r="C51" s="137">
        <f>C50/C12*100</f>
        <v>0.8752336340771166</v>
      </c>
      <c r="D51" s="138" t="e">
        <f>D50/D12*100</f>
        <v>#DIV/0!</v>
      </c>
      <c r="E51" s="139">
        <f>E50/E12*100</f>
        <v>0.787414857749277</v>
      </c>
      <c r="F51" s="140"/>
      <c r="G51" s="301"/>
      <c r="H51" s="469" t="e">
        <f>H50/H12*100</f>
        <v>#DIV/0!</v>
      </c>
      <c r="I51" s="139">
        <f>I50/I12*100</f>
        <v>7.720017262061238</v>
      </c>
      <c r="J51" s="477"/>
    </row>
    <row r="52" spans="1:10" s="10" customFormat="1" ht="21">
      <c r="A52" s="437" t="s">
        <v>215</v>
      </c>
      <c r="B52" s="594" t="s">
        <v>235</v>
      </c>
      <c r="C52" s="196">
        <f>SUM(C53)</f>
        <v>1100</v>
      </c>
      <c r="D52" s="197">
        <f>SUM(D53)</f>
        <v>0</v>
      </c>
      <c r="E52" s="198">
        <f>SUM(E53)</f>
        <v>975.3</v>
      </c>
      <c r="F52" s="209">
        <f>E52/C52*100</f>
        <v>88.66363636363636</v>
      </c>
      <c r="G52" s="308">
        <f aca="true" t="shared" si="5" ref="G52:G58">E52-C52</f>
        <v>-124.70000000000005</v>
      </c>
      <c r="H52" s="505">
        <f>SUM(H53)</f>
        <v>0</v>
      </c>
      <c r="I52" s="198">
        <f>SUM(I53)</f>
        <v>1201.1</v>
      </c>
      <c r="J52" s="209">
        <f>E52/I52*100</f>
        <v>81.20056614769796</v>
      </c>
    </row>
    <row r="53" spans="1:10" s="10" customFormat="1" ht="28.5" customHeight="1">
      <c r="A53" s="435" t="s">
        <v>216</v>
      </c>
      <c r="B53" s="599" t="s">
        <v>381</v>
      </c>
      <c r="C53" s="78">
        <v>1100</v>
      </c>
      <c r="D53" s="79"/>
      <c r="E53" s="80">
        <v>975.3</v>
      </c>
      <c r="F53" s="62">
        <f>E53/C53*100</f>
        <v>88.66363636363636</v>
      </c>
      <c r="G53" s="306">
        <f t="shared" si="5"/>
        <v>-124.70000000000005</v>
      </c>
      <c r="H53" s="474"/>
      <c r="I53" s="80">
        <v>1201.1</v>
      </c>
      <c r="J53" s="489">
        <f>E53/I53*100</f>
        <v>81.20056614769796</v>
      </c>
    </row>
    <row r="54" spans="1:10" s="10" customFormat="1" ht="20.25" customHeight="1">
      <c r="A54" s="418" t="s">
        <v>217</v>
      </c>
      <c r="B54" s="595" t="s">
        <v>144</v>
      </c>
      <c r="C54" s="407">
        <f>C55+C56+C57</f>
        <v>37.9</v>
      </c>
      <c r="D54" s="596">
        <f>D55+D56</f>
        <v>0</v>
      </c>
      <c r="E54" s="408">
        <f>E55+E56+E57</f>
        <v>51.6</v>
      </c>
      <c r="F54" s="597">
        <f>E54/C54*100</f>
        <v>136.14775725593668</v>
      </c>
      <c r="G54" s="463">
        <f t="shared" si="5"/>
        <v>13.700000000000003</v>
      </c>
      <c r="H54" s="598">
        <f>H55+H56</f>
        <v>0</v>
      </c>
      <c r="I54" s="408">
        <f>I55+I56+I57</f>
        <v>7403.5</v>
      </c>
      <c r="J54" s="597">
        <f>E54/I54*100</f>
        <v>0.6969676504356048</v>
      </c>
    </row>
    <row r="55" spans="1:10" s="10" customFormat="1" ht="36" customHeight="1">
      <c r="A55" s="457" t="s">
        <v>218</v>
      </c>
      <c r="B55" s="571" t="s">
        <v>326</v>
      </c>
      <c r="C55" s="127">
        <v>37.9</v>
      </c>
      <c r="D55" s="128"/>
      <c r="E55" s="91">
        <v>51.6</v>
      </c>
      <c r="F55" s="70">
        <f>E55/C55*100</f>
        <v>136.14775725593668</v>
      </c>
      <c r="G55" s="310">
        <f t="shared" si="5"/>
        <v>13.700000000000003</v>
      </c>
      <c r="H55" s="482"/>
      <c r="I55" s="91">
        <v>7348</v>
      </c>
      <c r="J55" s="483">
        <f>E55/I55*100</f>
        <v>0.7022318998366903</v>
      </c>
    </row>
    <row r="56" spans="1:10" s="10" customFormat="1" ht="19.5" customHeight="1">
      <c r="A56" s="457" t="s">
        <v>219</v>
      </c>
      <c r="B56" s="572" t="s">
        <v>327</v>
      </c>
      <c r="C56" s="249"/>
      <c r="D56" s="250"/>
      <c r="E56" s="91"/>
      <c r="F56" s="99"/>
      <c r="G56" s="322">
        <f t="shared" si="5"/>
        <v>0</v>
      </c>
      <c r="H56" s="532"/>
      <c r="I56" s="411">
        <v>48.5</v>
      </c>
      <c r="J56" s="533"/>
    </row>
    <row r="57" spans="1:10" s="10" customFormat="1" ht="43.5" customHeight="1" thickBot="1">
      <c r="A57" s="453" t="s">
        <v>234</v>
      </c>
      <c r="B57" s="409" t="s">
        <v>382</v>
      </c>
      <c r="C57" s="129"/>
      <c r="D57" s="130"/>
      <c r="E57" s="248"/>
      <c r="F57" s="69"/>
      <c r="G57" s="309">
        <f t="shared" si="5"/>
        <v>0</v>
      </c>
      <c r="H57" s="480"/>
      <c r="I57" s="126">
        <v>7</v>
      </c>
      <c r="J57" s="481"/>
    </row>
    <row r="58" spans="1:10" s="10" customFormat="1" ht="27" customHeight="1" thickBot="1">
      <c r="A58" s="422" t="s">
        <v>145</v>
      </c>
      <c r="B58" s="150" t="s">
        <v>154</v>
      </c>
      <c r="C58" s="132">
        <f>C60+C62+C64+C68+C71</f>
        <v>0</v>
      </c>
      <c r="D58" s="133">
        <f>D60+D62+D64+D68+D71</f>
        <v>0</v>
      </c>
      <c r="E58" s="134">
        <f>E60+E62+E64+E68+E71</f>
        <v>0.4</v>
      </c>
      <c r="F58" s="135"/>
      <c r="G58" s="314">
        <f t="shared" si="5"/>
        <v>0.4</v>
      </c>
      <c r="H58" s="468">
        <f>H60+H62+H64+H68+H71</f>
        <v>0</v>
      </c>
      <c r="I58" s="134">
        <f>I60+I62+I64+I68+I71</f>
        <v>29.3</v>
      </c>
      <c r="J58" s="156">
        <f>E58/I58*100</f>
        <v>1.3651877133105803</v>
      </c>
    </row>
    <row r="59" spans="1:10" s="10" customFormat="1" ht="10.5" customHeight="1">
      <c r="A59" s="424"/>
      <c r="B59" s="136" t="s">
        <v>123</v>
      </c>
      <c r="C59" s="137">
        <f>C58/C12*100</f>
        <v>0</v>
      </c>
      <c r="D59" s="138" t="e">
        <f>D58/D12*100</f>
        <v>#DIV/0!</v>
      </c>
      <c r="E59" s="139">
        <f>E58/E12*100</f>
        <v>0.0003067153014896396</v>
      </c>
      <c r="F59" s="140"/>
      <c r="G59" s="301"/>
      <c r="H59" s="469" t="e">
        <f>H58/H12*100</f>
        <v>#DIV/0!</v>
      </c>
      <c r="I59" s="139">
        <f>I58/I12*100</f>
        <v>0.02628785832907913</v>
      </c>
      <c r="J59" s="477"/>
    </row>
    <row r="60" spans="1:10" s="10" customFormat="1" ht="21" customHeight="1">
      <c r="A60" s="428" t="s">
        <v>220</v>
      </c>
      <c r="B60" s="22" t="s">
        <v>155</v>
      </c>
      <c r="C60" s="158">
        <f>C61</f>
        <v>0</v>
      </c>
      <c r="D60" s="159">
        <f>D61</f>
        <v>0</v>
      </c>
      <c r="E60" s="160">
        <f>E61</f>
        <v>0</v>
      </c>
      <c r="F60" s="148"/>
      <c r="G60" s="303">
        <f aca="true" t="shared" si="6" ref="G60:G78">E60-C60</f>
        <v>0</v>
      </c>
      <c r="H60" s="484">
        <f>H61</f>
        <v>0</v>
      </c>
      <c r="I60" s="160">
        <f>I61</f>
        <v>0</v>
      </c>
      <c r="J60" s="155"/>
    </row>
    <row r="61" spans="1:10" s="10" customFormat="1" ht="22.5" customHeight="1">
      <c r="A61" s="428" t="s">
        <v>221</v>
      </c>
      <c r="B61" s="22" t="s">
        <v>28</v>
      </c>
      <c r="C61" s="252"/>
      <c r="D61" s="253"/>
      <c r="E61" s="254"/>
      <c r="F61" s="72"/>
      <c r="G61" s="302">
        <f t="shared" si="6"/>
        <v>0</v>
      </c>
      <c r="H61" s="485"/>
      <c r="I61" s="254"/>
      <c r="J61" s="486"/>
    </row>
    <row r="62" spans="1:10" s="10" customFormat="1" ht="14.25" customHeight="1">
      <c r="A62" s="428" t="s">
        <v>222</v>
      </c>
      <c r="B62" s="22" t="s">
        <v>241</v>
      </c>
      <c r="C62" s="151"/>
      <c r="D62" s="152">
        <f>D63</f>
        <v>0</v>
      </c>
      <c r="E62" s="153">
        <f>E63</f>
        <v>0</v>
      </c>
      <c r="F62" s="161"/>
      <c r="G62" s="311">
        <f t="shared" si="6"/>
        <v>0</v>
      </c>
      <c r="H62" s="487">
        <f>H63</f>
        <v>0</v>
      </c>
      <c r="I62" s="153">
        <f>I63</f>
        <v>9.7</v>
      </c>
      <c r="J62" s="157"/>
    </row>
    <row r="63" spans="1:10" s="10" customFormat="1" ht="15.75" customHeight="1">
      <c r="A63" s="428" t="s">
        <v>223</v>
      </c>
      <c r="B63" s="22" t="s">
        <v>242</v>
      </c>
      <c r="C63" s="53"/>
      <c r="D63" s="54"/>
      <c r="E63" s="55"/>
      <c r="F63" s="72"/>
      <c r="G63" s="311">
        <f t="shared" si="6"/>
        <v>0</v>
      </c>
      <c r="H63" s="485"/>
      <c r="I63" s="254">
        <v>9.7</v>
      </c>
      <c r="J63" s="486"/>
    </row>
    <row r="64" spans="1:10" s="10" customFormat="1" ht="15" customHeight="1">
      <c r="A64" s="429" t="s">
        <v>224</v>
      </c>
      <c r="B64" s="24" t="s">
        <v>137</v>
      </c>
      <c r="C64" s="145">
        <f>C65+C66</f>
        <v>0</v>
      </c>
      <c r="D64" s="146">
        <f>D65+D66</f>
        <v>0</v>
      </c>
      <c r="E64" s="147">
        <f>E65+E66</f>
        <v>0.4</v>
      </c>
      <c r="F64" s="148"/>
      <c r="G64" s="303">
        <f t="shared" si="6"/>
        <v>0.4</v>
      </c>
      <c r="H64" s="476">
        <f>H65+H66</f>
        <v>0</v>
      </c>
      <c r="I64" s="147">
        <f>I65+I66</f>
        <v>17.5</v>
      </c>
      <c r="J64" s="155">
        <f>E64/I64*100</f>
        <v>2.2857142857142856</v>
      </c>
    </row>
    <row r="65" spans="1:10" s="10" customFormat="1" ht="14.25" customHeight="1">
      <c r="A65" s="429" t="s">
        <v>225</v>
      </c>
      <c r="B65" s="18" t="s">
        <v>243</v>
      </c>
      <c r="C65" s="65"/>
      <c r="D65" s="66"/>
      <c r="E65" s="67"/>
      <c r="F65" s="73"/>
      <c r="G65" s="303">
        <f t="shared" si="6"/>
        <v>0</v>
      </c>
      <c r="H65" s="488"/>
      <c r="I65" s="67"/>
      <c r="J65" s="478"/>
    </row>
    <row r="66" spans="1:10" s="10" customFormat="1" ht="17.25" customHeight="1">
      <c r="A66" s="432" t="s">
        <v>226</v>
      </c>
      <c r="B66" s="25" t="s">
        <v>244</v>
      </c>
      <c r="C66" s="145">
        <f>C67</f>
        <v>0</v>
      </c>
      <c r="D66" s="146">
        <f>D67</f>
        <v>0</v>
      </c>
      <c r="E66" s="147">
        <f>E67</f>
        <v>0.4</v>
      </c>
      <c r="F66" s="148"/>
      <c r="G66" s="303">
        <f t="shared" si="6"/>
        <v>0.4</v>
      </c>
      <c r="H66" s="476">
        <f>H67</f>
        <v>0</v>
      </c>
      <c r="I66" s="147">
        <f>I67</f>
        <v>17.5</v>
      </c>
      <c r="J66" s="155">
        <f>E66/I66*100</f>
        <v>2.2857142857142856</v>
      </c>
    </row>
    <row r="67" spans="1:10" s="10" customFormat="1" ht="20.25" customHeight="1">
      <c r="A67" s="432" t="s">
        <v>146</v>
      </c>
      <c r="B67" s="3" t="s">
        <v>29</v>
      </c>
      <c r="C67" s="65"/>
      <c r="D67" s="66"/>
      <c r="E67" s="67">
        <v>0.4</v>
      </c>
      <c r="F67" s="58"/>
      <c r="G67" s="303">
        <f t="shared" si="6"/>
        <v>0.4</v>
      </c>
      <c r="H67" s="470"/>
      <c r="I67" s="67">
        <v>17.5</v>
      </c>
      <c r="J67" s="478">
        <f>E67/I67*100</f>
        <v>2.2857142857142856</v>
      </c>
    </row>
    <row r="68" spans="1:10" s="10" customFormat="1" ht="18.75" customHeight="1">
      <c r="A68" s="432" t="s">
        <v>227</v>
      </c>
      <c r="B68" s="26" t="s">
        <v>245</v>
      </c>
      <c r="C68" s="145">
        <f>C69+C70</f>
        <v>0</v>
      </c>
      <c r="D68" s="146">
        <f>D69+D70</f>
        <v>0</v>
      </c>
      <c r="E68" s="147">
        <f>E69+E70</f>
        <v>0</v>
      </c>
      <c r="F68" s="165"/>
      <c r="G68" s="303">
        <f t="shared" si="6"/>
        <v>0</v>
      </c>
      <c r="H68" s="476">
        <f>H69+H70</f>
        <v>0</v>
      </c>
      <c r="I68" s="147">
        <f>I69+I70</f>
        <v>0</v>
      </c>
      <c r="J68" s="155"/>
    </row>
    <row r="69" spans="1:10" s="10" customFormat="1" ht="13.5" customHeight="1">
      <c r="A69" s="433" t="s">
        <v>228</v>
      </c>
      <c r="B69" s="16" t="s">
        <v>246</v>
      </c>
      <c r="C69" s="74"/>
      <c r="D69" s="75"/>
      <c r="E69" s="76"/>
      <c r="F69" s="77"/>
      <c r="G69" s="305">
        <f t="shared" si="6"/>
        <v>0</v>
      </c>
      <c r="H69" s="260"/>
      <c r="I69" s="76"/>
      <c r="J69" s="479"/>
    </row>
    <row r="70" spans="1:10" s="10" customFormat="1" ht="14.25" customHeight="1">
      <c r="A70" s="435" t="s">
        <v>229</v>
      </c>
      <c r="B70" s="17" t="s">
        <v>247</v>
      </c>
      <c r="C70" s="78"/>
      <c r="D70" s="79"/>
      <c r="E70" s="80"/>
      <c r="F70" s="81"/>
      <c r="G70" s="306">
        <f t="shared" si="6"/>
        <v>0</v>
      </c>
      <c r="H70" s="264"/>
      <c r="I70" s="80"/>
      <c r="J70" s="489"/>
    </row>
    <row r="71" spans="1:10" s="10" customFormat="1" ht="19.5" customHeight="1">
      <c r="A71" s="432" t="s">
        <v>230</v>
      </c>
      <c r="B71" s="26" t="s">
        <v>248</v>
      </c>
      <c r="C71" s="145">
        <f>C72+C74+C76</f>
        <v>0</v>
      </c>
      <c r="D71" s="146">
        <f>D72+D74+D76</f>
        <v>0</v>
      </c>
      <c r="E71" s="147">
        <f>E72+E74+E76</f>
        <v>0</v>
      </c>
      <c r="F71" s="166"/>
      <c r="G71" s="304">
        <f t="shared" si="6"/>
        <v>0</v>
      </c>
      <c r="H71" s="472">
        <f>H72+H74+H76</f>
        <v>0</v>
      </c>
      <c r="I71" s="147">
        <f>I72+I74+I76</f>
        <v>2.1</v>
      </c>
      <c r="J71" s="538"/>
    </row>
    <row r="72" spans="1:10" s="10" customFormat="1" ht="15" customHeight="1">
      <c r="A72" s="440" t="s">
        <v>231</v>
      </c>
      <c r="B72" s="23" t="s">
        <v>249</v>
      </c>
      <c r="C72" s="167">
        <f>C73</f>
        <v>0</v>
      </c>
      <c r="D72" s="168">
        <f>D73</f>
        <v>0</v>
      </c>
      <c r="E72" s="169">
        <f>E73</f>
        <v>0</v>
      </c>
      <c r="F72" s="170"/>
      <c r="G72" s="304">
        <f t="shared" si="6"/>
        <v>0</v>
      </c>
      <c r="H72" s="490">
        <f>H73</f>
        <v>0</v>
      </c>
      <c r="I72" s="169">
        <f>I73</f>
        <v>0</v>
      </c>
      <c r="J72" s="491"/>
    </row>
    <row r="73" spans="1:11" s="10" customFormat="1" ht="19.5" customHeight="1">
      <c r="A73" s="432" t="s">
        <v>147</v>
      </c>
      <c r="B73" s="18" t="s">
        <v>253</v>
      </c>
      <c r="C73" s="65"/>
      <c r="D73" s="66"/>
      <c r="E73" s="67"/>
      <c r="F73" s="82"/>
      <c r="G73" s="303">
        <f t="shared" si="6"/>
        <v>0</v>
      </c>
      <c r="H73" s="470"/>
      <c r="I73" s="67"/>
      <c r="J73" s="58"/>
      <c r="K73" s="121"/>
    </row>
    <row r="74" spans="1:10" s="10" customFormat="1" ht="27" customHeight="1">
      <c r="A74" s="432" t="s">
        <v>232</v>
      </c>
      <c r="B74" s="18" t="s">
        <v>90</v>
      </c>
      <c r="C74" s="162">
        <f>C75</f>
        <v>0</v>
      </c>
      <c r="D74" s="163">
        <f>D75</f>
        <v>0</v>
      </c>
      <c r="E74" s="164">
        <f>E75</f>
        <v>0</v>
      </c>
      <c r="F74" s="171"/>
      <c r="G74" s="303">
        <f t="shared" si="6"/>
        <v>0</v>
      </c>
      <c r="H74" s="492">
        <f>H75</f>
        <v>0</v>
      </c>
      <c r="I74" s="164">
        <f>I75</f>
        <v>0</v>
      </c>
      <c r="J74" s="493"/>
    </row>
    <row r="75" spans="1:10" s="10" customFormat="1" ht="33">
      <c r="A75" s="432" t="s">
        <v>148</v>
      </c>
      <c r="B75" s="18" t="s">
        <v>254</v>
      </c>
      <c r="C75" s="65"/>
      <c r="D75" s="66"/>
      <c r="E75" s="67"/>
      <c r="F75" s="82"/>
      <c r="G75" s="303">
        <f t="shared" si="6"/>
        <v>0</v>
      </c>
      <c r="H75" s="470"/>
      <c r="I75" s="67"/>
      <c r="J75" s="58"/>
    </row>
    <row r="76" spans="1:10" s="10" customFormat="1" ht="14.25" customHeight="1">
      <c r="A76" s="432" t="s">
        <v>233</v>
      </c>
      <c r="B76" s="18" t="s">
        <v>91</v>
      </c>
      <c r="C76" s="162">
        <f>C77</f>
        <v>0</v>
      </c>
      <c r="D76" s="163">
        <f>D77</f>
        <v>0</v>
      </c>
      <c r="E76" s="164">
        <f>E77</f>
        <v>0</v>
      </c>
      <c r="F76" s="172"/>
      <c r="G76" s="303">
        <f t="shared" si="6"/>
        <v>0</v>
      </c>
      <c r="H76" s="494">
        <f>H77</f>
        <v>0</v>
      </c>
      <c r="I76" s="164">
        <f>I77</f>
        <v>2.1</v>
      </c>
      <c r="J76" s="493"/>
    </row>
    <row r="77" spans="1:10" s="10" customFormat="1" ht="18" customHeight="1" thickBot="1">
      <c r="A77" s="456" t="s">
        <v>149</v>
      </c>
      <c r="B77" s="19" t="s">
        <v>255</v>
      </c>
      <c r="C77" s="83"/>
      <c r="D77" s="84"/>
      <c r="E77" s="85"/>
      <c r="F77" s="86"/>
      <c r="G77" s="307">
        <f t="shared" si="6"/>
        <v>0</v>
      </c>
      <c r="H77" s="475"/>
      <c r="I77" s="85">
        <v>2.1</v>
      </c>
      <c r="J77" s="63"/>
    </row>
    <row r="78" spans="1:10" s="10" customFormat="1" ht="21.75" customHeight="1" thickBot="1">
      <c r="A78" s="757" t="s">
        <v>30</v>
      </c>
      <c r="B78" s="797"/>
      <c r="C78" s="173">
        <f>C14+C35+C41+C50+C58</f>
        <v>101107.4</v>
      </c>
      <c r="D78" s="174">
        <f>D14+D35+D41+D50+D58</f>
        <v>0</v>
      </c>
      <c r="E78" s="175">
        <f>E14+E35+E41+E50+E58</f>
        <v>101362.9</v>
      </c>
      <c r="F78" s="176">
        <f>E78/C78*100</f>
        <v>100.25270158267348</v>
      </c>
      <c r="G78" s="734">
        <f t="shared" si="6"/>
        <v>255.5</v>
      </c>
      <c r="H78" s="495">
        <f>H14+H35+H41+H50+H58</f>
        <v>0</v>
      </c>
      <c r="I78" s="177">
        <f>I14+I35+I41+I50+I58</f>
        <v>88631.7</v>
      </c>
      <c r="J78" s="496">
        <f>E78/I78*100</f>
        <v>114.36416090405577</v>
      </c>
    </row>
    <row r="79" spans="1:10" s="10" customFormat="1" ht="9.75" customHeight="1">
      <c r="A79" s="4"/>
      <c r="B79" s="178" t="s">
        <v>120</v>
      </c>
      <c r="C79" s="179">
        <f>C78/C234*100</f>
        <v>40.55406190800317</v>
      </c>
      <c r="D79" s="180" t="e">
        <f>D78/D234*100</f>
        <v>#REF!</v>
      </c>
      <c r="E79" s="181">
        <f>E78/E234*100</f>
        <v>40.591791850477826</v>
      </c>
      <c r="F79" s="182"/>
      <c r="G79" s="312"/>
      <c r="H79" s="497" t="e">
        <f>H78/H234*100</f>
        <v>#REF!</v>
      </c>
      <c r="I79" s="181">
        <f>I78/I234*100</f>
        <v>35.50589623728044</v>
      </c>
      <c r="J79" s="498"/>
    </row>
    <row r="80" spans="1:10" s="10" customFormat="1" ht="9.75" customHeight="1">
      <c r="A80" s="6"/>
      <c r="B80" s="183" t="s">
        <v>123</v>
      </c>
      <c r="C80" s="184">
        <f>C78/C12*100</f>
        <v>77.76834267869641</v>
      </c>
      <c r="D80" s="185" t="e">
        <f>D78/D12*100</f>
        <v>#DIV/0!</v>
      </c>
      <c r="E80" s="186">
        <f>E78/E12*100</f>
        <v>77.72388108341046</v>
      </c>
      <c r="F80" s="187"/>
      <c r="G80" s="313"/>
      <c r="H80" s="499" t="e">
        <f>H78/H12*100</f>
        <v>#DIV/0!</v>
      </c>
      <c r="I80" s="186">
        <f>I78/I12*100</f>
        <v>79.52005368824037</v>
      </c>
      <c r="J80" s="500"/>
    </row>
    <row r="81" spans="1:10" s="10" customFormat="1" ht="51" customHeight="1">
      <c r="A81" s="704"/>
      <c r="B81" s="705"/>
      <c r="C81" s="706"/>
      <c r="D81" s="706"/>
      <c r="E81" s="706"/>
      <c r="F81" s="707"/>
      <c r="G81" s="708"/>
      <c r="H81" s="708"/>
      <c r="I81" s="706"/>
      <c r="J81" s="707"/>
    </row>
    <row r="82" spans="1:10" s="10" customFormat="1" ht="25.5" customHeight="1" thickBot="1">
      <c r="A82" s="709" t="s">
        <v>256</v>
      </c>
      <c r="B82" s="710" t="s">
        <v>257</v>
      </c>
      <c r="C82" s="711">
        <f>C84+C87+C97+C100</f>
        <v>16181.2</v>
      </c>
      <c r="D82" s="712">
        <f>D84+D87+D97+D100</f>
        <v>0</v>
      </c>
      <c r="E82" s="713">
        <f>E84+E87+E97+E100</f>
        <v>16067</v>
      </c>
      <c r="F82" s="714">
        <f>E82/C82*100</f>
        <v>99.29424270140656</v>
      </c>
      <c r="G82" s="715">
        <f>E82-C82</f>
        <v>-114.20000000000073</v>
      </c>
      <c r="H82" s="716">
        <f>H84+H87+H97+H100</f>
        <v>0</v>
      </c>
      <c r="I82" s="713">
        <f>I84+I87+I97+I100</f>
        <v>13385.6</v>
      </c>
      <c r="J82" s="717">
        <f>E82/I82*100</f>
        <v>120.03197465933539</v>
      </c>
    </row>
    <row r="83" spans="1:10" s="10" customFormat="1" ht="11.25" customHeight="1">
      <c r="A83" s="424"/>
      <c r="B83" s="136" t="s">
        <v>123</v>
      </c>
      <c r="C83" s="137">
        <f>C82/C12*100</f>
        <v>12.446023797986324</v>
      </c>
      <c r="D83" s="138" t="e">
        <f>D82/D12*100</f>
        <v>#DIV/0!</v>
      </c>
      <c r="E83" s="139">
        <f>E82/E12*100</f>
        <v>12.319986872585096</v>
      </c>
      <c r="F83" s="140"/>
      <c r="G83" s="301"/>
      <c r="H83" s="267" t="e">
        <f>H82/H12*100</f>
        <v>#DIV/0!</v>
      </c>
      <c r="I83" s="139">
        <f>I82/I12*100</f>
        <v>12.00951387200415</v>
      </c>
      <c r="J83" s="140"/>
    </row>
    <row r="84" spans="1:10" s="10" customFormat="1" ht="21" customHeight="1">
      <c r="A84" s="425" t="s">
        <v>212</v>
      </c>
      <c r="B84" s="371" t="s">
        <v>251</v>
      </c>
      <c r="C84" s="377">
        <f aca="true" t="shared" si="7" ref="C84:E85">C85</f>
        <v>0</v>
      </c>
      <c r="D84" s="378">
        <f t="shared" si="7"/>
        <v>0</v>
      </c>
      <c r="E84" s="379">
        <f t="shared" si="7"/>
        <v>0</v>
      </c>
      <c r="F84" s="380"/>
      <c r="G84" s="302">
        <f aca="true" t="shared" si="8" ref="G84:G101">E84-C84</f>
        <v>0</v>
      </c>
      <c r="H84" s="381">
        <f>H85</f>
        <v>0</v>
      </c>
      <c r="I84" s="379">
        <f>I85</f>
        <v>0</v>
      </c>
      <c r="J84" s="380"/>
    </row>
    <row r="85" spans="1:10" s="10" customFormat="1" ht="30.75" customHeight="1">
      <c r="A85" s="426" t="s">
        <v>150</v>
      </c>
      <c r="B85" s="370" t="s">
        <v>151</v>
      </c>
      <c r="C85" s="372">
        <f t="shared" si="7"/>
        <v>0</v>
      </c>
      <c r="D85" s="373">
        <f t="shared" si="7"/>
        <v>0</v>
      </c>
      <c r="E85" s="374">
        <f t="shared" si="7"/>
        <v>0</v>
      </c>
      <c r="F85" s="384"/>
      <c r="G85" s="375">
        <f t="shared" si="8"/>
        <v>0</v>
      </c>
      <c r="H85" s="376">
        <f>H86</f>
        <v>0</v>
      </c>
      <c r="I85" s="374">
        <f>I86</f>
        <v>0</v>
      </c>
      <c r="J85" s="384"/>
    </row>
    <row r="86" spans="1:10" s="10" customFormat="1" ht="33" customHeight="1">
      <c r="A86" s="426" t="s">
        <v>213</v>
      </c>
      <c r="B86" s="370" t="s">
        <v>252</v>
      </c>
      <c r="C86" s="386"/>
      <c r="D86" s="66"/>
      <c r="E86" s="382"/>
      <c r="F86" s="385"/>
      <c r="G86" s="302">
        <f t="shared" si="8"/>
        <v>0</v>
      </c>
      <c r="H86" s="383"/>
      <c r="I86" s="382"/>
      <c r="J86" s="56"/>
    </row>
    <row r="87" spans="1:10" s="10" customFormat="1" ht="42.75" customHeight="1">
      <c r="A87" s="427" t="s">
        <v>158</v>
      </c>
      <c r="B87" s="573" t="s">
        <v>328</v>
      </c>
      <c r="C87" s="141">
        <f>C89+C91+C93</f>
        <v>15820</v>
      </c>
      <c r="D87" s="142">
        <f>D89+D91+D93</f>
        <v>0</v>
      </c>
      <c r="E87" s="143">
        <f>E89+E91+E93</f>
        <v>15705.7</v>
      </c>
      <c r="F87" s="144">
        <f aca="true" t="shared" si="9" ref="F87:F99">E87/C87*100</f>
        <v>99.27749683944374</v>
      </c>
      <c r="G87" s="302">
        <f t="shared" si="8"/>
        <v>-114.29999999999927</v>
      </c>
      <c r="H87" s="268">
        <f>H89+H91+H93</f>
        <v>0</v>
      </c>
      <c r="I87" s="143">
        <f>I89+I91+I93</f>
        <v>13066.300000000001</v>
      </c>
      <c r="J87" s="144">
        <f aca="true" t="shared" si="10" ref="J87:J93">E87/I87*100</f>
        <v>120.20005663424229</v>
      </c>
    </row>
    <row r="88" spans="1:10" s="10" customFormat="1" ht="21.75" customHeight="1">
      <c r="A88" s="428"/>
      <c r="B88" s="189" t="s">
        <v>258</v>
      </c>
      <c r="C88" s="223">
        <f>C89+C91</f>
        <v>8650</v>
      </c>
      <c r="D88" s="224">
        <f>D89+D91</f>
        <v>0</v>
      </c>
      <c r="E88" s="225">
        <f>E89+E91</f>
        <v>8477.6</v>
      </c>
      <c r="F88" s="222">
        <f t="shared" si="9"/>
        <v>98.00693641618497</v>
      </c>
      <c r="G88" s="305">
        <f t="shared" si="8"/>
        <v>-172.39999999999964</v>
      </c>
      <c r="H88" s="280" t="e">
        <f>I88-#REF!</f>
        <v>#REF!</v>
      </c>
      <c r="I88" s="225">
        <f>I89+I91</f>
        <v>6178.6</v>
      </c>
      <c r="J88" s="222">
        <f t="shared" si="10"/>
        <v>137.2090764898197</v>
      </c>
    </row>
    <row r="89" spans="1:10" s="10" customFormat="1" ht="48" customHeight="1">
      <c r="A89" s="429" t="s">
        <v>159</v>
      </c>
      <c r="B89" s="34" t="s">
        <v>152</v>
      </c>
      <c r="C89" s="145">
        <f>SUM(C90:C90)</f>
        <v>7600</v>
      </c>
      <c r="D89" s="146">
        <f>SUM(D90:D90)</f>
        <v>0</v>
      </c>
      <c r="E89" s="147">
        <f>SUM(E90:E90)</f>
        <v>7697.9</v>
      </c>
      <c r="F89" s="148">
        <f t="shared" si="9"/>
        <v>101.28815789473684</v>
      </c>
      <c r="G89" s="303">
        <f t="shared" si="8"/>
        <v>97.89999999999964</v>
      </c>
      <c r="H89" s="265">
        <f>SUM(H90:H90)</f>
        <v>0</v>
      </c>
      <c r="I89" s="147">
        <f>SUM(I90:I90)</f>
        <v>5245.3</v>
      </c>
      <c r="J89" s="148">
        <f t="shared" si="10"/>
        <v>146.75805006386668</v>
      </c>
    </row>
    <row r="90" spans="1:11" s="10" customFormat="1" ht="33.75" customHeight="1">
      <c r="A90" s="430" t="s">
        <v>153</v>
      </c>
      <c r="B90" s="27" t="s">
        <v>87</v>
      </c>
      <c r="C90" s="65">
        <v>7600</v>
      </c>
      <c r="D90" s="66"/>
      <c r="E90" s="67">
        <v>7697.9</v>
      </c>
      <c r="F90" s="58">
        <f t="shared" si="9"/>
        <v>101.28815789473684</v>
      </c>
      <c r="G90" s="303">
        <f t="shared" si="8"/>
        <v>97.89999999999964</v>
      </c>
      <c r="H90" s="257"/>
      <c r="I90" s="67">
        <v>5245.3</v>
      </c>
      <c r="J90" s="58">
        <f t="shared" si="10"/>
        <v>146.75805006386668</v>
      </c>
      <c r="K90" s="121"/>
    </row>
    <row r="91" spans="1:10" s="10" customFormat="1" ht="52.5" customHeight="1">
      <c r="A91" s="431" t="s">
        <v>160</v>
      </c>
      <c r="B91" s="87" t="s">
        <v>329</v>
      </c>
      <c r="C91" s="151">
        <f>C92</f>
        <v>1050</v>
      </c>
      <c r="D91" s="152">
        <f>D92</f>
        <v>0</v>
      </c>
      <c r="E91" s="153">
        <f>E92</f>
        <v>779.7</v>
      </c>
      <c r="F91" s="154">
        <f t="shared" si="9"/>
        <v>74.25714285714287</v>
      </c>
      <c r="G91" s="302">
        <f t="shared" si="8"/>
        <v>-270.29999999999995</v>
      </c>
      <c r="H91" s="269">
        <f>H92</f>
        <v>0</v>
      </c>
      <c r="I91" s="153">
        <f>I92</f>
        <v>933.3</v>
      </c>
      <c r="J91" s="154">
        <f t="shared" si="10"/>
        <v>83.54226936676311</v>
      </c>
    </row>
    <row r="92" spans="1:10" s="10" customFormat="1" ht="34.5" customHeight="1">
      <c r="A92" s="431" t="s">
        <v>305</v>
      </c>
      <c r="B92" s="28" t="s">
        <v>330</v>
      </c>
      <c r="C92" s="65">
        <v>1050</v>
      </c>
      <c r="D92" s="66"/>
      <c r="E92" s="67">
        <v>779.7</v>
      </c>
      <c r="F92" s="58">
        <f t="shared" si="9"/>
        <v>74.25714285714287</v>
      </c>
      <c r="G92" s="303">
        <f t="shared" si="8"/>
        <v>-270.29999999999995</v>
      </c>
      <c r="H92" s="257"/>
      <c r="I92" s="67">
        <v>933.3</v>
      </c>
      <c r="J92" s="58">
        <f t="shared" si="10"/>
        <v>83.54226936676311</v>
      </c>
    </row>
    <row r="93" spans="1:10" s="10" customFormat="1" ht="53.25" customHeight="1">
      <c r="A93" s="432" t="s">
        <v>161</v>
      </c>
      <c r="B93" s="88" t="s">
        <v>240</v>
      </c>
      <c r="C93" s="145">
        <f>C94+C95+C96</f>
        <v>7170</v>
      </c>
      <c r="D93" s="146">
        <f>D94+D95+D96</f>
        <v>0</v>
      </c>
      <c r="E93" s="147">
        <f>E94+E95+E96</f>
        <v>7228.1</v>
      </c>
      <c r="F93" s="148">
        <f t="shared" si="9"/>
        <v>100.81032078103209</v>
      </c>
      <c r="G93" s="303">
        <f t="shared" si="8"/>
        <v>58.100000000000364</v>
      </c>
      <c r="H93" s="265">
        <f>H94+H95+H96</f>
        <v>0</v>
      </c>
      <c r="I93" s="147">
        <f>I94+I95+I96</f>
        <v>6887.700000000001</v>
      </c>
      <c r="J93" s="148">
        <f t="shared" si="10"/>
        <v>104.94214324084963</v>
      </c>
    </row>
    <row r="94" spans="1:10" s="10" customFormat="1" ht="30" customHeight="1">
      <c r="A94" s="433" t="s">
        <v>162</v>
      </c>
      <c r="B94" s="29" t="s">
        <v>331</v>
      </c>
      <c r="C94" s="74"/>
      <c r="D94" s="75"/>
      <c r="E94" s="76"/>
      <c r="F94" s="61"/>
      <c r="G94" s="305">
        <f t="shared" si="8"/>
        <v>0</v>
      </c>
      <c r="H94" s="262"/>
      <c r="I94" s="76"/>
      <c r="J94" s="501"/>
    </row>
    <row r="95" spans="1:10" s="10" customFormat="1" ht="27.75" customHeight="1">
      <c r="A95" s="434" t="s">
        <v>238</v>
      </c>
      <c r="B95" s="30" t="s">
        <v>331</v>
      </c>
      <c r="C95" s="95">
        <v>270</v>
      </c>
      <c r="D95" s="96"/>
      <c r="E95" s="97">
        <v>282.8</v>
      </c>
      <c r="F95" s="89">
        <f t="shared" si="9"/>
        <v>104.74074074074073</v>
      </c>
      <c r="G95" s="308">
        <f t="shared" si="8"/>
        <v>12.800000000000011</v>
      </c>
      <c r="H95" s="270"/>
      <c r="I95" s="97">
        <v>350.6</v>
      </c>
      <c r="J95" s="89">
        <f>E95/I95*100</f>
        <v>80.66172276098116</v>
      </c>
    </row>
    <row r="96" spans="1:10" s="10" customFormat="1" ht="29.25" customHeight="1">
      <c r="A96" s="435" t="s">
        <v>239</v>
      </c>
      <c r="B96" s="31" t="s">
        <v>331</v>
      </c>
      <c r="C96" s="78">
        <v>6900</v>
      </c>
      <c r="D96" s="79"/>
      <c r="E96" s="80">
        <v>6945.3</v>
      </c>
      <c r="F96" s="62">
        <f t="shared" si="9"/>
        <v>100.65652173913044</v>
      </c>
      <c r="G96" s="306">
        <f t="shared" si="8"/>
        <v>45.30000000000018</v>
      </c>
      <c r="H96" s="263"/>
      <c r="I96" s="80">
        <v>6537.1</v>
      </c>
      <c r="J96" s="62">
        <f>E96/I96*100</f>
        <v>106.24435911948724</v>
      </c>
    </row>
    <row r="97" spans="1:10" s="10" customFormat="1" ht="24" customHeight="1">
      <c r="A97" s="436" t="s">
        <v>163</v>
      </c>
      <c r="B97" s="190" t="s">
        <v>259</v>
      </c>
      <c r="C97" s="191">
        <f>C98</f>
        <v>361.2</v>
      </c>
      <c r="D97" s="192">
        <f>D98</f>
        <v>0</v>
      </c>
      <c r="E97" s="193">
        <f>E98</f>
        <v>361.3</v>
      </c>
      <c r="F97" s="194">
        <f t="shared" si="9"/>
        <v>100.0276854928018</v>
      </c>
      <c r="G97" s="303">
        <f t="shared" si="8"/>
        <v>0.10000000000002274</v>
      </c>
      <c r="H97" s="271">
        <f>H98</f>
        <v>0</v>
      </c>
      <c r="I97" s="193">
        <f>I98</f>
        <v>319.3</v>
      </c>
      <c r="J97" s="194">
        <f>E97/I97*100</f>
        <v>113.15377388036329</v>
      </c>
    </row>
    <row r="98" spans="1:10" s="10" customFormat="1" ht="30.75" customHeight="1">
      <c r="A98" s="432" t="s">
        <v>306</v>
      </c>
      <c r="B98" s="32" t="s">
        <v>260</v>
      </c>
      <c r="C98" s="145">
        <f>SUM(C99)</f>
        <v>361.2</v>
      </c>
      <c r="D98" s="146">
        <f>SUM(D99)</f>
        <v>0</v>
      </c>
      <c r="E98" s="147">
        <f>SUM(E99)</f>
        <v>361.3</v>
      </c>
      <c r="F98" s="148">
        <f t="shared" si="9"/>
        <v>100.0276854928018</v>
      </c>
      <c r="G98" s="303">
        <f t="shared" si="8"/>
        <v>0.10000000000002274</v>
      </c>
      <c r="H98" s="265">
        <f>SUM(H99)</f>
        <v>0</v>
      </c>
      <c r="I98" s="147">
        <f>SUM(I99)</f>
        <v>319.3</v>
      </c>
      <c r="J98" s="148">
        <f>E98/I98*100</f>
        <v>113.15377388036329</v>
      </c>
    </row>
    <row r="99" spans="1:10" s="10" customFormat="1" ht="25.5" customHeight="1">
      <c r="A99" s="429" t="s">
        <v>307</v>
      </c>
      <c r="B99" s="8" t="s">
        <v>261</v>
      </c>
      <c r="C99" s="65">
        <v>361.2</v>
      </c>
      <c r="D99" s="66"/>
      <c r="E99" s="67">
        <v>361.3</v>
      </c>
      <c r="F99" s="58">
        <f t="shared" si="9"/>
        <v>100.0276854928018</v>
      </c>
      <c r="G99" s="303">
        <f t="shared" si="8"/>
        <v>0.10000000000002274</v>
      </c>
      <c r="H99" s="257"/>
      <c r="I99" s="67">
        <v>319.3</v>
      </c>
      <c r="J99" s="58">
        <f>E99/I99*100</f>
        <v>113.15377388036329</v>
      </c>
    </row>
    <row r="100" spans="1:10" s="10" customFormat="1" ht="18" customHeight="1" thickBot="1">
      <c r="A100" s="430"/>
      <c r="B100" s="5"/>
      <c r="C100" s="122"/>
      <c r="D100" s="123"/>
      <c r="E100" s="255"/>
      <c r="F100" s="90"/>
      <c r="G100" s="315">
        <f t="shared" si="8"/>
        <v>0</v>
      </c>
      <c r="H100" s="272"/>
      <c r="I100" s="255"/>
      <c r="J100" s="90"/>
    </row>
    <row r="101" spans="1:10" s="10" customFormat="1" ht="23.25" customHeight="1" thickBot="1">
      <c r="A101" s="422" t="s">
        <v>262</v>
      </c>
      <c r="B101" s="195" t="s">
        <v>265</v>
      </c>
      <c r="C101" s="132">
        <f>SUM(C103)</f>
        <v>760</v>
      </c>
      <c r="D101" s="133">
        <f>SUM(D103)</f>
        <v>0</v>
      </c>
      <c r="E101" s="134">
        <f>SUM(E103)</f>
        <v>405</v>
      </c>
      <c r="F101" s="188">
        <f aca="true" t="shared" si="11" ref="F101:F114">E101/C101*100</f>
        <v>53.289473684210535</v>
      </c>
      <c r="G101" s="314">
        <f t="shared" si="8"/>
        <v>-355</v>
      </c>
      <c r="H101" s="266">
        <f>SUM(H103)</f>
        <v>0</v>
      </c>
      <c r="I101" s="134">
        <f>SUM(I103)</f>
        <v>515.7</v>
      </c>
      <c r="J101" s="135">
        <f>E101/I101*100</f>
        <v>78.53403141361255</v>
      </c>
    </row>
    <row r="102" spans="1:10" s="10" customFormat="1" ht="15" customHeight="1">
      <c r="A102" s="424"/>
      <c r="B102" s="136" t="s">
        <v>123</v>
      </c>
      <c r="C102" s="137">
        <f>C101/C12*100</f>
        <v>0.584565921345117</v>
      </c>
      <c r="D102" s="138" t="e">
        <f>D101/D12*100</f>
        <v>#DIV/0!</v>
      </c>
      <c r="E102" s="139">
        <f>E101/E12*100</f>
        <v>0.31054924275826007</v>
      </c>
      <c r="F102" s="140">
        <f t="shared" si="11"/>
        <v>53.124760000321245</v>
      </c>
      <c r="G102" s="301"/>
      <c r="H102" s="267" t="e">
        <f>H101/H12*100</f>
        <v>#DIV/0!</v>
      </c>
      <c r="I102" s="139">
        <f>I101/I12*100</f>
        <v>0.46268425052239276</v>
      </c>
      <c r="J102" s="140">
        <f>E102/I102*100</f>
        <v>67.11904336653669</v>
      </c>
    </row>
    <row r="103" spans="1:10" s="10" customFormat="1" ht="15.75" customHeight="1">
      <c r="A103" s="437" t="s">
        <v>164</v>
      </c>
      <c r="B103" s="34" t="s">
        <v>266</v>
      </c>
      <c r="C103" s="145">
        <f>C104+C105+C106+C107</f>
        <v>760</v>
      </c>
      <c r="D103" s="146"/>
      <c r="E103" s="147">
        <f>E104+E105+E106+E107</f>
        <v>405</v>
      </c>
      <c r="F103" s="148">
        <f t="shared" si="11"/>
        <v>53.289473684210535</v>
      </c>
      <c r="G103" s="303">
        <f aca="true" t="shared" si="12" ref="G103:G108">E103-C103</f>
        <v>-355</v>
      </c>
      <c r="H103" s="585"/>
      <c r="I103" s="147">
        <f>I104</f>
        <v>515.7</v>
      </c>
      <c r="J103" s="148">
        <f>E103/I103*100</f>
        <v>78.53403141361255</v>
      </c>
    </row>
    <row r="104" spans="1:10" s="12" customFormat="1" ht="16.5" customHeight="1">
      <c r="A104" s="576" t="s">
        <v>348</v>
      </c>
      <c r="B104" s="581" t="s">
        <v>354</v>
      </c>
      <c r="C104" s="59">
        <v>60</v>
      </c>
      <c r="D104" s="464"/>
      <c r="E104" s="60">
        <v>68.3</v>
      </c>
      <c r="F104" s="61">
        <f t="shared" si="11"/>
        <v>113.83333333333331</v>
      </c>
      <c r="G104" s="305">
        <f t="shared" si="12"/>
        <v>8.299999999999997</v>
      </c>
      <c r="H104" s="586"/>
      <c r="I104" s="791">
        <v>515.7</v>
      </c>
      <c r="J104" s="754"/>
    </row>
    <row r="105" spans="1:10" s="12" customFormat="1" ht="15" customHeight="1">
      <c r="A105" s="577" t="s">
        <v>349</v>
      </c>
      <c r="B105" s="582" t="s">
        <v>355</v>
      </c>
      <c r="C105" s="294">
        <v>5</v>
      </c>
      <c r="D105" s="406"/>
      <c r="E105" s="296">
        <v>4.5</v>
      </c>
      <c r="F105" s="70">
        <f t="shared" si="11"/>
        <v>90</v>
      </c>
      <c r="G105" s="310">
        <f t="shared" si="12"/>
        <v>-0.5</v>
      </c>
      <c r="H105" s="587"/>
      <c r="I105" s="792"/>
      <c r="J105" s="755"/>
    </row>
    <row r="106" spans="1:10" s="12" customFormat="1" ht="15" customHeight="1">
      <c r="A106" s="577" t="s">
        <v>350</v>
      </c>
      <c r="B106" s="578" t="s">
        <v>351</v>
      </c>
      <c r="C106" s="294">
        <v>45</v>
      </c>
      <c r="D106" s="406"/>
      <c r="E106" s="296">
        <v>53.2</v>
      </c>
      <c r="F106" s="70">
        <f t="shared" si="11"/>
        <v>118.22222222222223</v>
      </c>
      <c r="G106" s="310">
        <f t="shared" si="12"/>
        <v>8.200000000000003</v>
      </c>
      <c r="H106" s="587"/>
      <c r="I106" s="792"/>
      <c r="J106" s="755"/>
    </row>
    <row r="107" spans="1:10" s="12" customFormat="1" ht="15.75" customHeight="1" thickBot="1">
      <c r="A107" s="579" t="s">
        <v>352</v>
      </c>
      <c r="B107" s="580" t="s">
        <v>353</v>
      </c>
      <c r="C107" s="71">
        <v>650</v>
      </c>
      <c r="D107" s="588"/>
      <c r="E107" s="68">
        <v>279</v>
      </c>
      <c r="F107" s="69">
        <f t="shared" si="11"/>
        <v>42.92307692307693</v>
      </c>
      <c r="G107" s="309">
        <f t="shared" si="12"/>
        <v>-371</v>
      </c>
      <c r="H107" s="589"/>
      <c r="I107" s="793"/>
      <c r="J107" s="756"/>
    </row>
    <row r="108" spans="1:10" s="10" customFormat="1" ht="24" customHeight="1" thickBot="1">
      <c r="A108" s="422" t="s">
        <v>267</v>
      </c>
      <c r="B108" s="195" t="s">
        <v>268</v>
      </c>
      <c r="C108" s="132">
        <f>C110</f>
        <v>5700</v>
      </c>
      <c r="D108" s="133">
        <f>D110</f>
        <v>0</v>
      </c>
      <c r="E108" s="134">
        <f>E110</f>
        <v>5458.9</v>
      </c>
      <c r="F108" s="188">
        <f t="shared" si="11"/>
        <v>95.77017543859648</v>
      </c>
      <c r="G108" s="314">
        <f t="shared" si="12"/>
        <v>-241.10000000000036</v>
      </c>
      <c r="H108" s="266">
        <f>H110</f>
        <v>0</v>
      </c>
      <c r="I108" s="134">
        <f>I110</f>
        <v>4578.2</v>
      </c>
      <c r="J108" s="135">
        <f>E108/I108*100</f>
        <v>119.23681796339172</v>
      </c>
    </row>
    <row r="109" spans="1:10" s="10" customFormat="1" ht="15.75" customHeight="1">
      <c r="A109" s="424"/>
      <c r="B109" s="136" t="s">
        <v>123</v>
      </c>
      <c r="C109" s="137">
        <f>C108/C12*100</f>
        <v>4.384244410088377</v>
      </c>
      <c r="D109" s="138" t="e">
        <f>D108/D12*100</f>
        <v>#DIV/0!</v>
      </c>
      <c r="E109" s="139">
        <f>E108/E12*100</f>
        <v>4.185820398254483</v>
      </c>
      <c r="F109" s="140">
        <f t="shared" si="11"/>
        <v>95.47415715744975</v>
      </c>
      <c r="G109" s="301"/>
      <c r="H109" s="267" t="e">
        <f>H108/H12*100</f>
        <v>#DIV/0!</v>
      </c>
      <c r="I109" s="139">
        <f>I108/I12*100</f>
        <v>4.107545153658363</v>
      </c>
      <c r="J109" s="140">
        <f>E109/I109*100</f>
        <v>101.90564538350613</v>
      </c>
    </row>
    <row r="110" spans="1:10" s="10" customFormat="1" ht="22.5" customHeight="1">
      <c r="A110" s="428" t="s">
        <v>12</v>
      </c>
      <c r="B110" s="7" t="s">
        <v>13</v>
      </c>
      <c r="C110" s="151">
        <f>SUM(C111)</f>
        <v>5700</v>
      </c>
      <c r="D110" s="152">
        <f>SUM(D113)</f>
        <v>0</v>
      </c>
      <c r="E110" s="153">
        <f>SUM(E111)</f>
        <v>5458.9</v>
      </c>
      <c r="F110" s="154">
        <f t="shared" si="11"/>
        <v>95.77017543859648</v>
      </c>
      <c r="G110" s="302">
        <f>E110-C110</f>
        <v>-241.10000000000036</v>
      </c>
      <c r="H110" s="269">
        <f>SUM(H113)</f>
        <v>0</v>
      </c>
      <c r="I110" s="153">
        <f>SUM(I111)</f>
        <v>4578.2</v>
      </c>
      <c r="J110" s="154">
        <f>E110/I110*100</f>
        <v>119.23681796339172</v>
      </c>
    </row>
    <row r="111" spans="1:10" s="10" customFormat="1" ht="21" customHeight="1">
      <c r="A111" s="430" t="s">
        <v>14</v>
      </c>
      <c r="B111" s="5" t="s">
        <v>16</v>
      </c>
      <c r="C111" s="557">
        <f>C112+C113</f>
        <v>5700</v>
      </c>
      <c r="D111" s="558"/>
      <c r="E111" s="204">
        <f>E112+E113</f>
        <v>5458.9</v>
      </c>
      <c r="F111" s="203">
        <f t="shared" si="11"/>
        <v>95.77017543859648</v>
      </c>
      <c r="G111" s="559">
        <f>E111-C111</f>
        <v>-241.10000000000036</v>
      </c>
      <c r="H111" s="560"/>
      <c r="I111" s="204">
        <f>I112+I113</f>
        <v>4578.2</v>
      </c>
      <c r="J111" s="203">
        <f>E111/I111*100</f>
        <v>119.23681796339172</v>
      </c>
    </row>
    <row r="112" spans="1:10" s="10" customFormat="1" ht="24.75" customHeight="1">
      <c r="A112" s="441" t="s">
        <v>15</v>
      </c>
      <c r="B112" s="556" t="s">
        <v>17</v>
      </c>
      <c r="C112" s="246">
        <v>5700</v>
      </c>
      <c r="D112" s="247"/>
      <c r="E112" s="91">
        <v>5458.9</v>
      </c>
      <c r="F112" s="70">
        <f t="shared" si="11"/>
        <v>95.77017543859648</v>
      </c>
      <c r="G112" s="310">
        <f>E112-C112</f>
        <v>-241.10000000000036</v>
      </c>
      <c r="H112" s="258"/>
      <c r="I112" s="91"/>
      <c r="J112" s="70"/>
    </row>
    <row r="113" spans="1:10" s="10" customFormat="1" ht="32.25" customHeight="1" thickBot="1">
      <c r="A113" s="554" t="s">
        <v>11</v>
      </c>
      <c r="B113" s="555" t="s">
        <v>269</v>
      </c>
      <c r="C113" s="124"/>
      <c r="D113" s="125"/>
      <c r="E113" s="248"/>
      <c r="F113" s="404"/>
      <c r="G113" s="405">
        <f>E113-C113</f>
        <v>0</v>
      </c>
      <c r="H113" s="281"/>
      <c r="I113" s="248">
        <v>4578.2</v>
      </c>
      <c r="J113" s="404"/>
    </row>
    <row r="114" spans="1:10" s="10" customFormat="1" ht="24.75" customHeight="1" thickBot="1">
      <c r="A114" s="422" t="s">
        <v>270</v>
      </c>
      <c r="B114" s="195" t="s">
        <v>271</v>
      </c>
      <c r="C114" s="132">
        <f>C116+C118+C124</f>
        <v>4001.2999999999997</v>
      </c>
      <c r="D114" s="133">
        <f>D116+D118+D124</f>
        <v>0</v>
      </c>
      <c r="E114" s="134">
        <f>E116+E118+E124</f>
        <v>4830.299999999999</v>
      </c>
      <c r="F114" s="347">
        <f t="shared" si="11"/>
        <v>120.71826656336691</v>
      </c>
      <c r="G114" s="735">
        <f>E114-C114</f>
        <v>828.9999999999995</v>
      </c>
      <c r="H114" s="266">
        <f>H116+H118+H124</f>
        <v>0</v>
      </c>
      <c r="I114" s="134">
        <f>I116+I118+I124</f>
        <v>1726.7</v>
      </c>
      <c r="J114" s="502">
        <f>E114/I114*100</f>
        <v>279.7417038281114</v>
      </c>
    </row>
    <row r="115" spans="1:10" s="10" customFormat="1" ht="12.75" customHeight="1">
      <c r="A115" s="424"/>
      <c r="B115" s="136" t="s">
        <v>123</v>
      </c>
      <c r="C115" s="137">
        <f>C114/C12*100</f>
        <v>3.0776626593134426</v>
      </c>
      <c r="D115" s="138" t="e">
        <f>D114/D12*100</f>
        <v>#DIV/0!</v>
      </c>
      <c r="E115" s="139">
        <f>E114/E12*100</f>
        <v>3.703817301963514</v>
      </c>
      <c r="F115" s="140"/>
      <c r="G115" s="301"/>
      <c r="H115" s="267" t="e">
        <f>H114/H12*100</f>
        <v>#DIV/0!</v>
      </c>
      <c r="I115" s="139">
        <f>I114/I12*100</f>
        <v>1.5491892483556633</v>
      </c>
      <c r="J115" s="140"/>
    </row>
    <row r="116" spans="1:10" s="10" customFormat="1" ht="18" customHeight="1">
      <c r="A116" s="437" t="s">
        <v>165</v>
      </c>
      <c r="B116" s="35" t="s">
        <v>272</v>
      </c>
      <c r="C116" s="196">
        <f>SUM(C117)</f>
        <v>24</v>
      </c>
      <c r="D116" s="197">
        <f>SUM(D117)</f>
        <v>0</v>
      </c>
      <c r="E116" s="198">
        <f>SUM(E117)</f>
        <v>19</v>
      </c>
      <c r="F116" s="199">
        <f>E116/C116*100</f>
        <v>79.16666666666666</v>
      </c>
      <c r="G116" s="308">
        <f aca="true" t="shared" si="13" ref="G116:G129">E116-C116</f>
        <v>-5</v>
      </c>
      <c r="H116" s="273">
        <f>SUM(H117)</f>
        <v>0</v>
      </c>
      <c r="I116" s="198">
        <f>SUM(I117)</f>
        <v>16.5</v>
      </c>
      <c r="J116" s="199">
        <f>E116/I116*100</f>
        <v>115.15151515151516</v>
      </c>
    </row>
    <row r="117" spans="1:10" s="10" customFormat="1" ht="20.25" customHeight="1">
      <c r="A117" s="439" t="s">
        <v>308</v>
      </c>
      <c r="B117" s="36" t="s">
        <v>31</v>
      </c>
      <c r="C117" s="78">
        <v>24</v>
      </c>
      <c r="D117" s="79"/>
      <c r="E117" s="80">
        <v>19</v>
      </c>
      <c r="F117" s="62">
        <f>E117/C117*100</f>
        <v>79.16666666666666</v>
      </c>
      <c r="G117" s="306">
        <f t="shared" si="13"/>
        <v>-5</v>
      </c>
      <c r="H117" s="263"/>
      <c r="I117" s="80">
        <v>16.5</v>
      </c>
      <c r="J117" s="62">
        <f>E117/I117*100</f>
        <v>115.15151515151516</v>
      </c>
    </row>
    <row r="118" spans="1:10" s="10" customFormat="1" ht="36.75" customHeight="1">
      <c r="A118" s="430" t="s">
        <v>166</v>
      </c>
      <c r="B118" s="332" t="s">
        <v>332</v>
      </c>
      <c r="C118" s="200">
        <f>C119+C122</f>
        <v>3476.7</v>
      </c>
      <c r="D118" s="201">
        <f>D119</f>
        <v>0</v>
      </c>
      <c r="E118" s="202">
        <f>E119+E122</f>
        <v>4285.4</v>
      </c>
      <c r="F118" s="336">
        <f>E118/C118*100</f>
        <v>123.260563177726</v>
      </c>
      <c r="G118" s="315">
        <f t="shared" si="13"/>
        <v>808.6999999999998</v>
      </c>
      <c r="H118" s="274">
        <f>H119</f>
        <v>0</v>
      </c>
      <c r="I118" s="204">
        <f>I119+I122</f>
        <v>1033</v>
      </c>
      <c r="J118" s="336">
        <f>E118/I118*100</f>
        <v>414.8499515972894</v>
      </c>
    </row>
    <row r="119" spans="1:10" s="10" customFormat="1" ht="36.75" customHeight="1">
      <c r="A119" s="441" t="s">
        <v>20</v>
      </c>
      <c r="B119" s="333" t="s">
        <v>23</v>
      </c>
      <c r="C119" s="328">
        <f>C120+C121</f>
        <v>0</v>
      </c>
      <c r="D119" s="329">
        <f>D120+D121</f>
        <v>0</v>
      </c>
      <c r="E119" s="330">
        <f>E120+E121</f>
        <v>0</v>
      </c>
      <c r="F119" s="337"/>
      <c r="G119" s="310">
        <f t="shared" si="13"/>
        <v>0</v>
      </c>
      <c r="H119" s="334">
        <f>H120+H121</f>
        <v>0</v>
      </c>
      <c r="I119" s="330">
        <f>I120+I121</f>
        <v>1033</v>
      </c>
      <c r="J119" s="503"/>
    </row>
    <row r="120" spans="1:10" s="10" customFormat="1" ht="35.25" customHeight="1">
      <c r="A120" s="441" t="s">
        <v>21</v>
      </c>
      <c r="B120" s="331" t="s">
        <v>0</v>
      </c>
      <c r="C120" s="246"/>
      <c r="D120" s="247"/>
      <c r="E120" s="91"/>
      <c r="F120" s="338"/>
      <c r="G120" s="310">
        <f t="shared" si="13"/>
        <v>0</v>
      </c>
      <c r="H120" s="258"/>
      <c r="I120" s="91"/>
      <c r="J120" s="70"/>
    </row>
    <row r="121" spans="1:10" s="10" customFormat="1" ht="42.75" customHeight="1">
      <c r="A121" s="568" t="s">
        <v>22</v>
      </c>
      <c r="B121" s="327" t="s">
        <v>214</v>
      </c>
      <c r="C121" s="78"/>
      <c r="D121" s="79"/>
      <c r="E121" s="80"/>
      <c r="F121" s="339"/>
      <c r="G121" s="306">
        <f t="shared" si="13"/>
        <v>0</v>
      </c>
      <c r="H121" s="263"/>
      <c r="I121" s="254">
        <v>1033</v>
      </c>
      <c r="J121" s="62"/>
    </row>
    <row r="122" spans="1:10" s="10" customFormat="1" ht="42" customHeight="1">
      <c r="A122" s="430" t="s">
        <v>18</v>
      </c>
      <c r="B122" s="569" t="s">
        <v>333</v>
      </c>
      <c r="C122" s="561">
        <f>C123</f>
        <v>3476.7</v>
      </c>
      <c r="D122" s="562"/>
      <c r="E122" s="563">
        <f>E123</f>
        <v>4285.4</v>
      </c>
      <c r="F122" s="564">
        <f>E122/C122*100</f>
        <v>123.260563177726</v>
      </c>
      <c r="G122" s="565">
        <f t="shared" si="13"/>
        <v>808.6999999999998</v>
      </c>
      <c r="H122" s="566"/>
      <c r="I122" s="208">
        <f>I123</f>
        <v>0</v>
      </c>
      <c r="J122" s="567"/>
    </row>
    <row r="123" spans="1:10" s="10" customFormat="1" ht="42.75" customHeight="1">
      <c r="A123" s="439" t="s">
        <v>19</v>
      </c>
      <c r="B123" s="569" t="s">
        <v>334</v>
      </c>
      <c r="C123" s="78">
        <v>3476.7</v>
      </c>
      <c r="D123" s="79"/>
      <c r="E123" s="80">
        <v>4285.4</v>
      </c>
      <c r="F123" s="339">
        <f>E123/C123*100</f>
        <v>123.260563177726</v>
      </c>
      <c r="G123" s="306">
        <f t="shared" si="13"/>
        <v>808.6999999999998</v>
      </c>
      <c r="H123" s="263"/>
      <c r="I123" s="80"/>
      <c r="J123" s="62"/>
    </row>
    <row r="124" spans="1:10" s="10" customFormat="1" ht="27" customHeight="1">
      <c r="A124" s="442" t="s">
        <v>167</v>
      </c>
      <c r="B124" s="92" t="s">
        <v>340</v>
      </c>
      <c r="C124" s="145">
        <f>C125+C127</f>
        <v>500.6</v>
      </c>
      <c r="D124" s="146">
        <f>D125+D127</f>
        <v>0</v>
      </c>
      <c r="E124" s="147">
        <f>E125+E127</f>
        <v>525.9</v>
      </c>
      <c r="F124" s="340">
        <f>E124/C124*100</f>
        <v>105.0539352776668</v>
      </c>
      <c r="G124" s="303">
        <f t="shared" si="13"/>
        <v>25.299999999999955</v>
      </c>
      <c r="H124" s="265">
        <f>H125+H127</f>
        <v>0</v>
      </c>
      <c r="I124" s="147">
        <f>I125+I127</f>
        <v>677.2</v>
      </c>
      <c r="J124" s="148">
        <f>E124/I124*100</f>
        <v>77.65800354400471</v>
      </c>
    </row>
    <row r="125" spans="1:10" s="10" customFormat="1" ht="21" customHeight="1">
      <c r="A125" s="430" t="s">
        <v>168</v>
      </c>
      <c r="B125" s="93" t="s">
        <v>273</v>
      </c>
      <c r="C125" s="200">
        <f>C126</f>
        <v>490</v>
      </c>
      <c r="D125" s="201">
        <f>D126</f>
        <v>0</v>
      </c>
      <c r="E125" s="202">
        <f>E126</f>
        <v>515.3</v>
      </c>
      <c r="F125" s="341">
        <f>E125/C125*100</f>
        <v>105.16326530612244</v>
      </c>
      <c r="G125" s="315">
        <f t="shared" si="13"/>
        <v>25.299999999999955</v>
      </c>
      <c r="H125" s="274">
        <f>H126</f>
        <v>0</v>
      </c>
      <c r="I125" s="202">
        <f>I126</f>
        <v>401.5</v>
      </c>
      <c r="J125" s="203">
        <f>E125/I125*100</f>
        <v>128.34371108343709</v>
      </c>
    </row>
    <row r="126" spans="1:10" s="10" customFormat="1" ht="24" customHeight="1">
      <c r="A126" s="439" t="s">
        <v>309</v>
      </c>
      <c r="B126" s="38" t="s">
        <v>274</v>
      </c>
      <c r="C126" s="78">
        <v>490</v>
      </c>
      <c r="D126" s="79"/>
      <c r="E126" s="80">
        <v>515.3</v>
      </c>
      <c r="F126" s="346">
        <f>E126/C126*100</f>
        <v>105.16326530612244</v>
      </c>
      <c r="G126" s="306">
        <f t="shared" si="13"/>
        <v>25.299999999999955</v>
      </c>
      <c r="H126" s="263"/>
      <c r="I126" s="80">
        <v>401.5</v>
      </c>
      <c r="J126" s="62">
        <f>E126/I126*100</f>
        <v>128.34371108343709</v>
      </c>
    </row>
    <row r="127" spans="1:10" s="10" customFormat="1" ht="24" customHeight="1">
      <c r="A127" s="430" t="s">
        <v>169</v>
      </c>
      <c r="B127" s="37" t="s">
        <v>341</v>
      </c>
      <c r="C127" s="223">
        <f>C128</f>
        <v>10.6</v>
      </c>
      <c r="D127" s="201">
        <f>D128</f>
        <v>0</v>
      </c>
      <c r="E127" s="202">
        <f>E128</f>
        <v>10.6</v>
      </c>
      <c r="F127" s="335"/>
      <c r="G127" s="315">
        <f t="shared" si="13"/>
        <v>0</v>
      </c>
      <c r="H127" s="274">
        <f>H128</f>
        <v>0</v>
      </c>
      <c r="I127" s="202">
        <f>I128</f>
        <v>275.7</v>
      </c>
      <c r="J127" s="203"/>
    </row>
    <row r="128" spans="1:10" s="10" customFormat="1" ht="21" customHeight="1" thickBot="1">
      <c r="A128" s="443" t="s">
        <v>310</v>
      </c>
      <c r="B128" s="40" t="s">
        <v>342</v>
      </c>
      <c r="C128" s="129">
        <v>10.6</v>
      </c>
      <c r="D128" s="130"/>
      <c r="E128" s="126">
        <v>10.6</v>
      </c>
      <c r="F128" s="94"/>
      <c r="G128" s="309">
        <f t="shared" si="13"/>
        <v>0</v>
      </c>
      <c r="H128" s="259"/>
      <c r="I128" s="126">
        <v>275.7</v>
      </c>
      <c r="J128" s="69"/>
    </row>
    <row r="129" spans="1:10" s="10" customFormat="1" ht="20.25" customHeight="1" thickBot="1">
      <c r="A129" s="422" t="s">
        <v>275</v>
      </c>
      <c r="B129" s="195" t="s">
        <v>276</v>
      </c>
      <c r="C129" s="132">
        <f>C131</f>
        <v>394</v>
      </c>
      <c r="D129" s="133">
        <f>D131</f>
        <v>0</v>
      </c>
      <c r="E129" s="134">
        <f>E131</f>
        <v>247.6</v>
      </c>
      <c r="F129" s="205">
        <f>E129/C129*100</f>
        <v>62.842639593908636</v>
      </c>
      <c r="G129" s="314">
        <f t="shared" si="13"/>
        <v>-146.4</v>
      </c>
      <c r="H129" s="266">
        <f>H131</f>
        <v>0</v>
      </c>
      <c r="I129" s="134">
        <f>I131</f>
        <v>395.2</v>
      </c>
      <c r="J129" s="188">
        <f>E129/I129*100</f>
        <v>62.65182186234818</v>
      </c>
    </row>
    <row r="130" spans="1:10" s="10" customFormat="1" ht="13.5" customHeight="1">
      <c r="A130" s="424"/>
      <c r="B130" s="136" t="s">
        <v>123</v>
      </c>
      <c r="C130" s="137">
        <f>C129/C12*100</f>
        <v>0.3030512802762843</v>
      </c>
      <c r="D130" s="138" t="e">
        <f>D129/D12*100</f>
        <v>#DIV/0!</v>
      </c>
      <c r="E130" s="139">
        <f>E129/E12*100</f>
        <v>0.1898567716220869</v>
      </c>
      <c r="F130" s="140"/>
      <c r="G130" s="301"/>
      <c r="H130" s="267" t="e">
        <f>H129/H12*100</f>
        <v>#DIV/0!</v>
      </c>
      <c r="I130" s="139">
        <f>I129/I12*100</f>
        <v>0.35457206865706725</v>
      </c>
      <c r="J130" s="140">
        <f>E130/I130*100</f>
        <v>53.545326438476835</v>
      </c>
    </row>
    <row r="131" spans="1:10" s="10" customFormat="1" ht="23.25" customHeight="1">
      <c r="A131" s="437" t="s">
        <v>170</v>
      </c>
      <c r="B131" s="34" t="s">
        <v>343</v>
      </c>
      <c r="C131" s="206">
        <f>SUM(C132)</f>
        <v>394</v>
      </c>
      <c r="D131" s="207">
        <f>SUM(D132)</f>
        <v>0</v>
      </c>
      <c r="E131" s="208">
        <f>SUM(E132)</f>
        <v>247.6</v>
      </c>
      <c r="F131" s="209">
        <f>E131/C131*100</f>
        <v>62.842639593908636</v>
      </c>
      <c r="G131" s="308">
        <f>E131-C131</f>
        <v>-146.4</v>
      </c>
      <c r="H131" s="275">
        <f>SUM(H132)</f>
        <v>0</v>
      </c>
      <c r="I131" s="208">
        <f>SUM(I132)</f>
        <v>395.2</v>
      </c>
      <c r="J131" s="199">
        <f>E131/I131*100</f>
        <v>62.65182186234818</v>
      </c>
    </row>
    <row r="132" spans="1:11" s="10" customFormat="1" ht="27.75" customHeight="1" thickBot="1">
      <c r="A132" s="443" t="s">
        <v>171</v>
      </c>
      <c r="B132" s="21" t="s">
        <v>344</v>
      </c>
      <c r="C132" s="129">
        <v>394</v>
      </c>
      <c r="D132" s="130"/>
      <c r="E132" s="126">
        <v>247.6</v>
      </c>
      <c r="F132" s="69">
        <f>E132/C132*100</f>
        <v>62.842639593908636</v>
      </c>
      <c r="G132" s="309">
        <f>E132-C132</f>
        <v>-146.4</v>
      </c>
      <c r="H132" s="259"/>
      <c r="I132" s="126">
        <v>395.2</v>
      </c>
      <c r="J132" s="69">
        <f>E132/I132*100</f>
        <v>62.65182186234818</v>
      </c>
      <c r="K132" s="121"/>
    </row>
    <row r="133" spans="1:10" s="10" customFormat="1" ht="21.75" customHeight="1" thickBot="1">
      <c r="A133" s="422" t="s">
        <v>277</v>
      </c>
      <c r="B133" s="195" t="s">
        <v>278</v>
      </c>
      <c r="C133" s="132">
        <f>C135+C138+C139+C140+C142+C147+C148+C149+C150+C152+C153</f>
        <v>1867.1</v>
      </c>
      <c r="D133" s="133">
        <f>D135+D138+D139+D140+D142+D147+D148+D149+D150+D153</f>
        <v>0</v>
      </c>
      <c r="E133" s="134">
        <f>E135+E138+E139+E140+E142+E147+E148+E149+E150+E152+E153</f>
        <v>1603.9</v>
      </c>
      <c r="F133" s="205">
        <f>E133/C133*100</f>
        <v>85.90327245460875</v>
      </c>
      <c r="G133" s="314">
        <f>G135+G138+G139+G140+G142+G147+G148+G149+G150+G152+G153</f>
        <v>-263.2</v>
      </c>
      <c r="H133" s="266">
        <f>H135+H138+H139+H140+H142+H147+H148+H149+H150+H153</f>
        <v>0</v>
      </c>
      <c r="I133" s="134">
        <f>I135+I138+I139+I140+I142+I147+I148+I149+I150+I152+I153</f>
        <v>2089.3</v>
      </c>
      <c r="J133" s="188">
        <f>E133/I133*100</f>
        <v>76.7673383429857</v>
      </c>
    </row>
    <row r="134" spans="1:10" s="10" customFormat="1" ht="12.75" customHeight="1">
      <c r="A134" s="444"/>
      <c r="B134" s="210" t="s">
        <v>123</v>
      </c>
      <c r="C134" s="211">
        <f>C133/C12*100</f>
        <v>1.4361092522940366</v>
      </c>
      <c r="D134" s="212" t="e">
        <f>D133/D12*100</f>
        <v>#DIV/0!</v>
      </c>
      <c r="E134" s="213">
        <f>E133/E12*100</f>
        <v>1.2298516801480823</v>
      </c>
      <c r="F134" s="214"/>
      <c r="G134" s="316"/>
      <c r="H134" s="276" t="e">
        <f>H133/H12*100</f>
        <v>#DIV/0!</v>
      </c>
      <c r="I134" s="213">
        <f>I133/I12*100</f>
        <v>1.8745127101346428</v>
      </c>
      <c r="J134" s="214"/>
    </row>
    <row r="135" spans="1:10" s="10" customFormat="1" ht="21" customHeight="1">
      <c r="A135" s="435" t="s">
        <v>184</v>
      </c>
      <c r="B135" s="36" t="s">
        <v>279</v>
      </c>
      <c r="C135" s="215">
        <f>SUM(C136:C137)</f>
        <v>90</v>
      </c>
      <c r="D135" s="216">
        <f>SUM(D136:D137)</f>
        <v>0</v>
      </c>
      <c r="E135" s="217">
        <f>SUM(E136:E137)</f>
        <v>67.1</v>
      </c>
      <c r="F135" s="218">
        <f aca="true" t="shared" si="14" ref="F135:F146">E135/C135*100</f>
        <v>74.55555555555556</v>
      </c>
      <c r="G135" s="306">
        <f aca="true" t="shared" si="15" ref="G135:G152">E135-C135</f>
        <v>-22.900000000000006</v>
      </c>
      <c r="H135" s="277">
        <f>SUM(H136:H137)</f>
        <v>0</v>
      </c>
      <c r="I135" s="217">
        <f>SUM(I136:I137)</f>
        <v>143.4</v>
      </c>
      <c r="J135" s="504">
        <f>E135/I135*100</f>
        <v>46.79218967921896</v>
      </c>
    </row>
    <row r="136" spans="1:10" s="10" customFormat="1" ht="45" customHeight="1">
      <c r="A136" s="433" t="s">
        <v>185</v>
      </c>
      <c r="B136" s="574" t="s">
        <v>345</v>
      </c>
      <c r="C136" s="74">
        <v>40</v>
      </c>
      <c r="D136" s="75"/>
      <c r="E136" s="76">
        <v>41.3</v>
      </c>
      <c r="F136" s="61">
        <f t="shared" si="14"/>
        <v>103.25</v>
      </c>
      <c r="G136" s="305">
        <f t="shared" si="15"/>
        <v>1.2999999999999972</v>
      </c>
      <c r="H136" s="262"/>
      <c r="I136" s="76">
        <v>49.1</v>
      </c>
      <c r="J136" s="61">
        <f>E136/I136*100</f>
        <v>84.11405295315681</v>
      </c>
    </row>
    <row r="137" spans="1:10" s="10" customFormat="1" ht="27.75" customHeight="1">
      <c r="A137" s="435" t="s">
        <v>186</v>
      </c>
      <c r="B137" s="38" t="s">
        <v>280</v>
      </c>
      <c r="C137" s="78">
        <v>50</v>
      </c>
      <c r="D137" s="79"/>
      <c r="E137" s="80">
        <v>25.8</v>
      </c>
      <c r="F137" s="62">
        <f t="shared" si="14"/>
        <v>51.6</v>
      </c>
      <c r="G137" s="306">
        <f t="shared" si="15"/>
        <v>-24.2</v>
      </c>
      <c r="H137" s="263"/>
      <c r="I137" s="80">
        <v>94.3</v>
      </c>
      <c r="J137" s="339">
        <f>E137/I137*100</f>
        <v>27.35949098621421</v>
      </c>
    </row>
    <row r="138" spans="1:10" s="10" customFormat="1" ht="27.75" customHeight="1">
      <c r="A138" s="432" t="s">
        <v>187</v>
      </c>
      <c r="B138" s="39" t="s">
        <v>281</v>
      </c>
      <c r="C138" s="65">
        <v>150</v>
      </c>
      <c r="D138" s="66"/>
      <c r="E138" s="67">
        <v>31</v>
      </c>
      <c r="F138" s="58">
        <f t="shared" si="14"/>
        <v>20.666666666666668</v>
      </c>
      <c r="G138" s="303">
        <f t="shared" si="15"/>
        <v>-119</v>
      </c>
      <c r="H138" s="257"/>
      <c r="I138" s="67">
        <v>145</v>
      </c>
      <c r="J138" s="58">
        <f>E138/I138*100</f>
        <v>21.379310344827587</v>
      </c>
    </row>
    <row r="139" spans="1:10" s="10" customFormat="1" ht="27" customHeight="1">
      <c r="A139" s="432" t="s">
        <v>188</v>
      </c>
      <c r="B139" s="8" t="s">
        <v>282</v>
      </c>
      <c r="C139" s="65">
        <v>0</v>
      </c>
      <c r="D139" s="66"/>
      <c r="E139" s="67">
        <v>0.5</v>
      </c>
      <c r="F139" s="58"/>
      <c r="G139" s="303">
        <f t="shared" si="15"/>
        <v>0.5</v>
      </c>
      <c r="H139" s="257"/>
      <c r="I139" s="67">
        <v>0</v>
      </c>
      <c r="J139" s="58"/>
    </row>
    <row r="140" spans="1:10" s="10" customFormat="1" ht="26.25" customHeight="1">
      <c r="A140" s="440" t="s">
        <v>189</v>
      </c>
      <c r="B140" s="9" t="s">
        <v>283</v>
      </c>
      <c r="C140" s="200">
        <f>C141</f>
        <v>250</v>
      </c>
      <c r="D140" s="201">
        <f>D141</f>
        <v>0</v>
      </c>
      <c r="E140" s="202">
        <f>E141</f>
        <v>115.2</v>
      </c>
      <c r="F140" s="203">
        <f t="shared" si="14"/>
        <v>46.08</v>
      </c>
      <c r="G140" s="315">
        <f t="shared" si="15"/>
        <v>-134.8</v>
      </c>
      <c r="H140" s="274">
        <f>H141</f>
        <v>0</v>
      </c>
      <c r="I140" s="204">
        <f>I141</f>
        <v>356.6</v>
      </c>
      <c r="J140" s="203">
        <f>E140/I140*100</f>
        <v>32.30510375771172</v>
      </c>
    </row>
    <row r="141" spans="1:10" s="10" customFormat="1" ht="29.25" customHeight="1">
      <c r="A141" s="439" t="s">
        <v>190</v>
      </c>
      <c r="B141" s="38" t="s">
        <v>294</v>
      </c>
      <c r="C141" s="78">
        <v>250</v>
      </c>
      <c r="D141" s="79"/>
      <c r="E141" s="80">
        <v>115.2</v>
      </c>
      <c r="F141" s="62">
        <f t="shared" si="14"/>
        <v>46.08</v>
      </c>
      <c r="G141" s="306">
        <f t="shared" si="15"/>
        <v>-134.8</v>
      </c>
      <c r="H141" s="263"/>
      <c r="I141" s="80">
        <v>356.6</v>
      </c>
      <c r="J141" s="62">
        <f>E141/I141*100</f>
        <v>32.30510375771172</v>
      </c>
    </row>
    <row r="142" spans="1:10" s="10" customFormat="1" ht="34.5" customHeight="1">
      <c r="A142" s="445" t="s">
        <v>191</v>
      </c>
      <c r="B142" s="43" t="s">
        <v>108</v>
      </c>
      <c r="C142" s="200">
        <f>C143+C144+C145+C146</f>
        <v>36</v>
      </c>
      <c r="D142" s="201">
        <f>D143+D144+D145+D146</f>
        <v>0</v>
      </c>
      <c r="E142" s="202">
        <f>E143+E144+E145+E146</f>
        <v>86.5</v>
      </c>
      <c r="F142" s="203">
        <f t="shared" si="14"/>
        <v>240.27777777777777</v>
      </c>
      <c r="G142" s="315">
        <f t="shared" si="15"/>
        <v>50.5</v>
      </c>
      <c r="H142" s="274">
        <f>H143+H144+H145+H146</f>
        <v>0</v>
      </c>
      <c r="I142" s="202">
        <f>I143+I144+I145+I146</f>
        <v>26.1</v>
      </c>
      <c r="J142" s="203">
        <f>E142/I142*100</f>
        <v>331.4176245210728</v>
      </c>
    </row>
    <row r="143" spans="1:10" s="10" customFormat="1" ht="18" customHeight="1">
      <c r="A143" s="446" t="s">
        <v>192</v>
      </c>
      <c r="B143" s="575" t="s">
        <v>347</v>
      </c>
      <c r="C143" s="246">
        <v>3</v>
      </c>
      <c r="D143" s="247"/>
      <c r="E143" s="91">
        <v>27</v>
      </c>
      <c r="F143" s="70">
        <f t="shared" si="14"/>
        <v>900</v>
      </c>
      <c r="G143" s="310">
        <f t="shared" si="15"/>
        <v>24</v>
      </c>
      <c r="H143" s="258"/>
      <c r="I143" s="91">
        <v>0</v>
      </c>
      <c r="J143" s="338"/>
    </row>
    <row r="144" spans="1:10" s="10" customFormat="1" ht="19.5" customHeight="1">
      <c r="A144" s="446" t="s">
        <v>193</v>
      </c>
      <c r="B144" s="575" t="s">
        <v>346</v>
      </c>
      <c r="C144" s="246">
        <v>3</v>
      </c>
      <c r="D144" s="247"/>
      <c r="E144" s="91">
        <v>0</v>
      </c>
      <c r="F144" s="70">
        <f t="shared" si="14"/>
        <v>0</v>
      </c>
      <c r="G144" s="310">
        <f t="shared" si="15"/>
        <v>-3</v>
      </c>
      <c r="H144" s="258"/>
      <c r="I144" s="91">
        <v>0.3</v>
      </c>
      <c r="J144" s="338">
        <f>E144/I144*100</f>
        <v>0</v>
      </c>
    </row>
    <row r="145" spans="1:10" s="10" customFormat="1" ht="18.75" customHeight="1">
      <c r="A145" s="446" t="s">
        <v>194</v>
      </c>
      <c r="B145" s="349" t="s">
        <v>295</v>
      </c>
      <c r="C145" s="246">
        <v>15</v>
      </c>
      <c r="D145" s="247"/>
      <c r="E145" s="91">
        <v>47.5</v>
      </c>
      <c r="F145" s="70">
        <f t="shared" si="14"/>
        <v>316.66666666666663</v>
      </c>
      <c r="G145" s="310">
        <f t="shared" si="15"/>
        <v>32.5</v>
      </c>
      <c r="H145" s="258"/>
      <c r="I145" s="91">
        <v>15</v>
      </c>
      <c r="J145" s="338">
        <f>E145/I145*100</f>
        <v>316.66666666666663</v>
      </c>
    </row>
    <row r="146" spans="1:10" s="10" customFormat="1" ht="17.25" customHeight="1">
      <c r="A146" s="447" t="s">
        <v>195</v>
      </c>
      <c r="B146" s="350" t="s">
        <v>296</v>
      </c>
      <c r="C146" s="78">
        <v>15</v>
      </c>
      <c r="D146" s="79"/>
      <c r="E146" s="80">
        <v>12</v>
      </c>
      <c r="F146" s="62">
        <f t="shared" si="14"/>
        <v>80</v>
      </c>
      <c r="G146" s="306">
        <f t="shared" si="15"/>
        <v>-3</v>
      </c>
      <c r="H146" s="263"/>
      <c r="I146" s="80">
        <v>10.8</v>
      </c>
      <c r="J146" s="339">
        <f>E146/I146*100</f>
        <v>111.1111111111111</v>
      </c>
    </row>
    <row r="147" spans="1:10" s="10" customFormat="1" ht="9.75" customHeight="1">
      <c r="A147" s="429"/>
      <c r="B147" s="39"/>
      <c r="C147" s="65"/>
      <c r="D147" s="66"/>
      <c r="E147" s="67"/>
      <c r="F147" s="58"/>
      <c r="G147" s="303">
        <f t="shared" si="15"/>
        <v>0</v>
      </c>
      <c r="H147" s="257"/>
      <c r="I147" s="67"/>
      <c r="J147" s="58"/>
    </row>
    <row r="148" spans="1:10" s="10" customFormat="1" ht="28.5" customHeight="1">
      <c r="A148" s="429" t="s">
        <v>196</v>
      </c>
      <c r="B148" s="39" t="s">
        <v>297</v>
      </c>
      <c r="C148" s="65">
        <v>420</v>
      </c>
      <c r="D148" s="66"/>
      <c r="E148" s="67">
        <v>376</v>
      </c>
      <c r="F148" s="58">
        <f>E148/C148*100</f>
        <v>89.52380952380953</v>
      </c>
      <c r="G148" s="303">
        <f t="shared" si="15"/>
        <v>-44</v>
      </c>
      <c r="H148" s="257"/>
      <c r="I148" s="67">
        <v>298.2</v>
      </c>
      <c r="J148" s="58">
        <f>E148/I148*100</f>
        <v>126.08987256874582</v>
      </c>
    </row>
    <row r="149" spans="1:10" s="10" customFormat="1" ht="23.25" customHeight="1">
      <c r="A149" s="432" t="s">
        <v>197</v>
      </c>
      <c r="B149" s="8" t="s">
        <v>298</v>
      </c>
      <c r="C149" s="65">
        <v>0</v>
      </c>
      <c r="D149" s="66"/>
      <c r="E149" s="67">
        <v>0.6</v>
      </c>
      <c r="F149" s="58"/>
      <c r="G149" s="303">
        <f t="shared" si="15"/>
        <v>0.6</v>
      </c>
      <c r="H149" s="257"/>
      <c r="I149" s="67">
        <v>417.8</v>
      </c>
      <c r="J149" s="58">
        <f>E149/I149*100</f>
        <v>0.14360938247965532</v>
      </c>
    </row>
    <row r="150" spans="1:13" s="10" customFormat="1" ht="42" customHeight="1">
      <c r="A150" s="440" t="s">
        <v>198</v>
      </c>
      <c r="B150" s="5" t="s">
        <v>1</v>
      </c>
      <c r="C150" s="200">
        <f>C151</f>
        <v>18.8</v>
      </c>
      <c r="D150" s="202">
        <f>D151</f>
        <v>0</v>
      </c>
      <c r="E150" s="202">
        <f>E151</f>
        <v>18.9</v>
      </c>
      <c r="F150" s="203">
        <f>E150/C150*100</f>
        <v>100.53191489361701</v>
      </c>
      <c r="G150" s="317">
        <f t="shared" si="15"/>
        <v>0.09999999999999787</v>
      </c>
      <c r="H150" s="278">
        <f>H151</f>
        <v>0</v>
      </c>
      <c r="I150" s="202">
        <f>I151</f>
        <v>0</v>
      </c>
      <c r="J150" s="203"/>
      <c r="M150" s="354"/>
    </row>
    <row r="151" spans="1:13" s="10" customFormat="1" ht="28.5" customHeight="1">
      <c r="A151" s="439" t="s">
        <v>199</v>
      </c>
      <c r="B151" s="353" t="s">
        <v>2</v>
      </c>
      <c r="C151" s="78">
        <v>18.8</v>
      </c>
      <c r="D151" s="79"/>
      <c r="E151" s="80">
        <v>18.9</v>
      </c>
      <c r="F151" s="62">
        <f>E151/C151*100</f>
        <v>100.53191489361701</v>
      </c>
      <c r="G151" s="306">
        <f t="shared" si="15"/>
        <v>0.09999999999999787</v>
      </c>
      <c r="H151" s="263"/>
      <c r="I151" s="80"/>
      <c r="J151" s="62"/>
      <c r="M151" s="355"/>
    </row>
    <row r="152" spans="1:13" s="10" customFormat="1" ht="42">
      <c r="A152" s="583" t="s">
        <v>356</v>
      </c>
      <c r="B152" s="584" t="s">
        <v>357</v>
      </c>
      <c r="C152" s="65">
        <v>12.3</v>
      </c>
      <c r="D152" s="66"/>
      <c r="E152" s="67">
        <v>18.5</v>
      </c>
      <c r="F152" s="58">
        <f>E152/C152*100</f>
        <v>150.40650406504062</v>
      </c>
      <c r="G152" s="303">
        <f t="shared" si="15"/>
        <v>6.199999999999999</v>
      </c>
      <c r="H152" s="257"/>
      <c r="I152" s="67"/>
      <c r="J152" s="58"/>
      <c r="M152" s="355"/>
    </row>
    <row r="153" spans="1:10" s="10" customFormat="1" ht="21.75" customHeight="1">
      <c r="A153" s="437" t="s">
        <v>200</v>
      </c>
      <c r="B153" s="34" t="s">
        <v>299</v>
      </c>
      <c r="C153" s="196">
        <f>C154</f>
        <v>890</v>
      </c>
      <c r="D153" s="198">
        <f>D154</f>
        <v>0</v>
      </c>
      <c r="E153" s="198">
        <f>E154</f>
        <v>889.6</v>
      </c>
      <c r="F153" s="199">
        <f>E153/C153*100</f>
        <v>99.95505617977528</v>
      </c>
      <c r="G153" s="351">
        <f>E153-C153</f>
        <v>-0.39999999999997726</v>
      </c>
      <c r="H153" s="352">
        <f>H154</f>
        <v>0</v>
      </c>
      <c r="I153" s="198">
        <f>I154</f>
        <v>702.2</v>
      </c>
      <c r="J153" s="199">
        <f>E153/I153*100</f>
        <v>126.68755340358872</v>
      </c>
    </row>
    <row r="154" spans="1:10" s="10" customFormat="1" ht="21" customHeight="1" thickBot="1">
      <c r="A154" s="443" t="s">
        <v>201</v>
      </c>
      <c r="B154" s="40" t="s">
        <v>300</v>
      </c>
      <c r="C154" s="129">
        <v>890</v>
      </c>
      <c r="D154" s="130"/>
      <c r="E154" s="126">
        <v>889.6</v>
      </c>
      <c r="F154" s="69">
        <f>E154/C154*100</f>
        <v>99.95505617977528</v>
      </c>
      <c r="G154" s="309">
        <f>E154-C154</f>
        <v>-0.39999999999997726</v>
      </c>
      <c r="H154" s="259"/>
      <c r="I154" s="126">
        <v>702.2</v>
      </c>
      <c r="J154" s="69">
        <f>E154/I154*100</f>
        <v>126.68755340358872</v>
      </c>
    </row>
    <row r="155" spans="1:10" s="10" customFormat="1" ht="21" customHeight="1" thickBot="1">
      <c r="A155" s="448" t="s">
        <v>301</v>
      </c>
      <c r="B155" s="149" t="s">
        <v>302</v>
      </c>
      <c r="C155" s="132">
        <f>C158+C160</f>
        <v>0</v>
      </c>
      <c r="D155" s="133">
        <f>D158+D160</f>
        <v>0</v>
      </c>
      <c r="E155" s="134">
        <f>E158+E160</f>
        <v>438.5</v>
      </c>
      <c r="F155" s="135"/>
      <c r="G155" s="314">
        <f>E155-C155</f>
        <v>438.5</v>
      </c>
      <c r="H155" s="266">
        <f>H158+H160</f>
        <v>0</v>
      </c>
      <c r="I155" s="134">
        <f>I158+I160</f>
        <v>135.9</v>
      </c>
      <c r="J155" s="506"/>
    </row>
    <row r="156" spans="1:10" s="10" customFormat="1" ht="10.5" customHeight="1">
      <c r="A156" s="424"/>
      <c r="B156" s="136" t="s">
        <v>123</v>
      </c>
      <c r="C156" s="137">
        <f>C155/C12*100</f>
        <v>0</v>
      </c>
      <c r="D156" s="138" t="e">
        <f>D155/D12*100</f>
        <v>#DIV/0!</v>
      </c>
      <c r="E156" s="139">
        <f>E155/E12*100</f>
        <v>0.3362366492580174</v>
      </c>
      <c r="F156" s="140"/>
      <c r="G156" s="301"/>
      <c r="H156" s="267" t="e">
        <f>H155/H12*100</f>
        <v>#DIV/0!</v>
      </c>
      <c r="I156" s="139">
        <f>I155/I12*100</f>
        <v>0.12192900842736704</v>
      </c>
      <c r="J156" s="140"/>
    </row>
    <row r="157" spans="1:10" s="10" customFormat="1" ht="18.75" customHeight="1">
      <c r="A157" s="449" t="s">
        <v>202</v>
      </c>
      <c r="B157" s="20" t="s">
        <v>303</v>
      </c>
      <c r="C157" s="219">
        <f>C158</f>
        <v>0</v>
      </c>
      <c r="D157" s="220">
        <f>D158</f>
        <v>0</v>
      </c>
      <c r="E157" s="221">
        <f>E158</f>
        <v>66.5</v>
      </c>
      <c r="F157" s="222"/>
      <c r="G157" s="305">
        <f>E157-C157</f>
        <v>66.5</v>
      </c>
      <c r="H157" s="279">
        <f>H158</f>
        <v>0</v>
      </c>
      <c r="I157" s="221">
        <f>I158</f>
        <v>61.4</v>
      </c>
      <c r="J157" s="222"/>
    </row>
    <row r="158" spans="1:10" s="10" customFormat="1" ht="21" customHeight="1">
      <c r="A158" s="450" t="s">
        <v>203</v>
      </c>
      <c r="B158" s="34" t="s">
        <v>313</v>
      </c>
      <c r="C158" s="95"/>
      <c r="D158" s="96"/>
      <c r="E158" s="97">
        <v>66.5</v>
      </c>
      <c r="F158" s="98"/>
      <c r="G158" s="318">
        <f>E158-C158</f>
        <v>66.5</v>
      </c>
      <c r="H158" s="270"/>
      <c r="I158" s="97">
        <v>61.4</v>
      </c>
      <c r="J158" s="89"/>
    </row>
    <row r="159" spans="1:10" s="10" customFormat="1" ht="18" customHeight="1">
      <c r="A159" s="433" t="s">
        <v>204</v>
      </c>
      <c r="B159" s="20" t="s">
        <v>314</v>
      </c>
      <c r="C159" s="223">
        <f>C160</f>
        <v>0</v>
      </c>
      <c r="D159" s="224">
        <f>D160</f>
        <v>0</v>
      </c>
      <c r="E159" s="225">
        <f>E160</f>
        <v>372</v>
      </c>
      <c r="F159" s="226"/>
      <c r="G159" s="319">
        <f>E159-C159</f>
        <v>372</v>
      </c>
      <c r="H159" s="280">
        <f>H160</f>
        <v>0</v>
      </c>
      <c r="I159" s="221">
        <f>I160</f>
        <v>74.5</v>
      </c>
      <c r="J159" s="222"/>
    </row>
    <row r="160" spans="1:11" s="10" customFormat="1" ht="25.5" customHeight="1" thickBot="1">
      <c r="A160" s="451" t="s">
        <v>311</v>
      </c>
      <c r="B160" s="41" t="s">
        <v>315</v>
      </c>
      <c r="C160" s="124"/>
      <c r="D160" s="125"/>
      <c r="E160" s="248">
        <v>372</v>
      </c>
      <c r="F160" s="392"/>
      <c r="G160" s="320">
        <f>E160-C160</f>
        <v>372</v>
      </c>
      <c r="H160" s="281"/>
      <c r="I160" s="248">
        <v>74.5</v>
      </c>
      <c r="J160" s="404"/>
      <c r="K160" s="121"/>
    </row>
    <row r="161" spans="1:10" s="10" customFormat="1" ht="21" customHeight="1" thickBot="1">
      <c r="A161" s="757" t="s">
        <v>32</v>
      </c>
      <c r="B161" s="758"/>
      <c r="C161" s="173">
        <f>C82+C101+C108+C114+C129+C133+C155</f>
        <v>28903.6</v>
      </c>
      <c r="D161" s="174">
        <f>D82+D101+D108+D114+D129+D133+D155</f>
        <v>0</v>
      </c>
      <c r="E161" s="175">
        <f>E82+E101+E108+E114+E129+E133+E155</f>
        <v>29051.2</v>
      </c>
      <c r="F161" s="176">
        <f>E161/C161*100</f>
        <v>100.51066303159469</v>
      </c>
      <c r="G161" s="300">
        <f>E161-C161</f>
        <v>147.60000000000218</v>
      </c>
      <c r="H161" s="282">
        <f>H82+H101+H108+H114+H129+H133+H155</f>
        <v>0</v>
      </c>
      <c r="I161" s="175">
        <f>I82+I101+I108+I114+I129+I133+I155</f>
        <v>22826.600000000002</v>
      </c>
      <c r="J161" s="176">
        <f>E161/I161*100</f>
        <v>127.26906328581566</v>
      </c>
    </row>
    <row r="162" spans="1:10" s="10" customFormat="1" ht="10.5" customHeight="1">
      <c r="A162" s="4"/>
      <c r="B162" s="227" t="s">
        <v>120</v>
      </c>
      <c r="C162" s="179">
        <f>C161/C234*100</f>
        <v>11.59320073272738</v>
      </c>
      <c r="D162" s="180" t="e">
        <f>D161/D234*100</f>
        <v>#REF!</v>
      </c>
      <c r="E162" s="181">
        <f>E161/E234*100</f>
        <v>11.633844961091302</v>
      </c>
      <c r="F162" s="182"/>
      <c r="G162" s="312"/>
      <c r="H162" s="283" t="e">
        <f>H161/H234*100</f>
        <v>#REF!</v>
      </c>
      <c r="I162" s="181">
        <f>I161/I234*100</f>
        <v>9.144345545103</v>
      </c>
      <c r="J162" s="182"/>
    </row>
    <row r="163" spans="1:10" s="10" customFormat="1" ht="9.75" customHeight="1" thickBot="1">
      <c r="A163" s="33"/>
      <c r="B163" s="228" t="s">
        <v>123</v>
      </c>
      <c r="C163" s="229">
        <f>C161/C12*100</f>
        <v>22.23165732130358</v>
      </c>
      <c r="D163" s="230" t="e">
        <f>D161/D12*100</f>
        <v>#DIV/0!</v>
      </c>
      <c r="E163" s="231">
        <f>E161/E12*100</f>
        <v>22.276118916589542</v>
      </c>
      <c r="F163" s="232"/>
      <c r="G163" s="321"/>
      <c r="H163" s="284" t="e">
        <f>H161/H12*100</f>
        <v>#DIV/0!</v>
      </c>
      <c r="I163" s="231">
        <f>I161/I12*100</f>
        <v>20.479946311759647</v>
      </c>
      <c r="J163" s="507"/>
    </row>
    <row r="164" spans="1:10" s="10" customFormat="1" ht="37.5" customHeight="1">
      <c r="A164" s="44"/>
      <c r="B164" s="45"/>
      <c r="C164" s="100"/>
      <c r="D164" s="100"/>
      <c r="E164" s="100"/>
      <c r="F164" s="101"/>
      <c r="G164" s="285"/>
      <c r="H164" s="285"/>
      <c r="I164" s="100"/>
      <c r="J164" s="101"/>
    </row>
    <row r="165" spans="1:10" s="10" customFormat="1" ht="28.5" customHeight="1">
      <c r="A165" s="806"/>
      <c r="B165" s="807"/>
      <c r="C165" s="808"/>
      <c r="D165" s="808"/>
      <c r="E165" s="809"/>
      <c r="F165" s="810"/>
      <c r="G165" s="811"/>
      <c r="H165" s="811"/>
      <c r="I165" s="808"/>
      <c r="J165" s="812"/>
    </row>
    <row r="166" spans="1:10" s="10" customFormat="1" ht="18" customHeight="1" thickBot="1">
      <c r="A166" s="813" t="s">
        <v>316</v>
      </c>
      <c r="B166" s="814" t="s">
        <v>157</v>
      </c>
      <c r="C166" s="815">
        <f>C168</f>
        <v>119304.09999999999</v>
      </c>
      <c r="D166" s="816">
        <f>D168</f>
        <v>0</v>
      </c>
      <c r="E166" s="817">
        <f>E168</f>
        <v>119298.7</v>
      </c>
      <c r="F166" s="818">
        <f>E166/C166*100</f>
        <v>99.99547375153077</v>
      </c>
      <c r="G166" s="320">
        <f>E166-C166</f>
        <v>-5.399999999994179</v>
      </c>
      <c r="H166" s="819">
        <f>H168</f>
        <v>0</v>
      </c>
      <c r="I166" s="820">
        <f>I168</f>
        <v>138167</v>
      </c>
      <c r="J166" s="821">
        <f aca="true" t="shared" si="16" ref="J166:J199">E166/I166*100</f>
        <v>86.3438447675639</v>
      </c>
    </row>
    <row r="167" spans="1:10" s="10" customFormat="1" ht="13.5" customHeight="1">
      <c r="A167" s="645"/>
      <c r="B167" s="233" t="s">
        <v>120</v>
      </c>
      <c r="C167" s="234">
        <f>C166/C234*100</f>
        <v>47.852737359269454</v>
      </c>
      <c r="D167" s="235" t="e">
        <f>D166/D234*100</f>
        <v>#REF!</v>
      </c>
      <c r="E167" s="236">
        <f>E166/E234*100</f>
        <v>47.77436318843087</v>
      </c>
      <c r="F167" s="237"/>
      <c r="G167" s="301"/>
      <c r="H167" s="286" t="e">
        <f>H166/H234*100</f>
        <v>#REF!</v>
      </c>
      <c r="I167" s="238">
        <f>I166/I234*100</f>
        <v>55.34975821761656</v>
      </c>
      <c r="J167" s="237">
        <f t="shared" si="16"/>
        <v>86.31358966483322</v>
      </c>
    </row>
    <row r="168" spans="1:10" s="10" customFormat="1" ht="31.5" customHeight="1">
      <c r="A168" s="646" t="s">
        <v>317</v>
      </c>
      <c r="B168" s="632" t="s">
        <v>34</v>
      </c>
      <c r="C168" s="609">
        <f>C169+C170+C171+C189+C216</f>
        <v>119304.09999999999</v>
      </c>
      <c r="D168" s="239">
        <f>SUM(D217:D233)</f>
        <v>0</v>
      </c>
      <c r="E168" s="685">
        <f>E169+E170+E171+E189+E216</f>
        <v>119298.7</v>
      </c>
      <c r="F168" s="686">
        <f aca="true" t="shared" si="17" ref="F168:F194">E168/C168*100</f>
        <v>99.99547375153077</v>
      </c>
      <c r="G168" s="311">
        <f aca="true" t="shared" si="18" ref="G168:G202">E168-C168</f>
        <v>-5.399999999994179</v>
      </c>
      <c r="H168" s="687">
        <f>SUM(H217:H233)</f>
        <v>0</v>
      </c>
      <c r="I168" s="688">
        <f>I169+I170+I171+I189+I216</f>
        <v>138167</v>
      </c>
      <c r="J168" s="689">
        <f t="shared" si="16"/>
        <v>86.3438447675639</v>
      </c>
    </row>
    <row r="169" spans="1:10" s="10" customFormat="1" ht="21.75" customHeight="1">
      <c r="A169" s="647" t="s">
        <v>57</v>
      </c>
      <c r="B169" s="633" t="s">
        <v>35</v>
      </c>
      <c r="C169" s="610">
        <v>10046</v>
      </c>
      <c r="D169" s="163"/>
      <c r="E169" s="680">
        <v>10046</v>
      </c>
      <c r="F169" s="681">
        <f t="shared" si="17"/>
        <v>100</v>
      </c>
      <c r="G169" s="678">
        <f t="shared" si="18"/>
        <v>0</v>
      </c>
      <c r="H169" s="682"/>
      <c r="I169" s="683">
        <v>42556</v>
      </c>
      <c r="J169" s="73">
        <f t="shared" si="16"/>
        <v>23.606541968230097</v>
      </c>
    </row>
    <row r="170" spans="1:10" s="10" customFormat="1" ht="21.75" customHeight="1">
      <c r="A170" s="647" t="s">
        <v>58</v>
      </c>
      <c r="B170" s="633" t="s">
        <v>36</v>
      </c>
      <c r="C170" s="610">
        <v>0</v>
      </c>
      <c r="D170" s="163"/>
      <c r="E170" s="680">
        <v>0</v>
      </c>
      <c r="F170" s="681"/>
      <c r="G170" s="678">
        <f t="shared" si="18"/>
        <v>0</v>
      </c>
      <c r="H170" s="682"/>
      <c r="I170" s="683">
        <v>0</v>
      </c>
      <c r="J170" s="73"/>
    </row>
    <row r="171" spans="1:10" s="10" customFormat="1" ht="15.75" customHeight="1">
      <c r="A171" s="648" t="s">
        <v>59</v>
      </c>
      <c r="B171" s="634" t="s">
        <v>37</v>
      </c>
      <c r="C171" s="297">
        <f>C172+C175+C176+C177+C178+C179+C182</f>
        <v>19988.5</v>
      </c>
      <c r="D171" s="617"/>
      <c r="E171" s="298">
        <f>E172+E175+E176+E177+E178+E179+E182</f>
        <v>19988.5</v>
      </c>
      <c r="F171" s="618">
        <f t="shared" si="17"/>
        <v>100</v>
      </c>
      <c r="G171" s="356">
        <f t="shared" si="18"/>
        <v>0</v>
      </c>
      <c r="H171" s="297">
        <f>H172+H175+H176+H177+H178+H179+H182</f>
        <v>0</v>
      </c>
      <c r="I171" s="298">
        <f>I172+I175+I176+I177+I178+I179+I182</f>
        <v>9649.1</v>
      </c>
      <c r="J171" s="618">
        <f t="shared" si="16"/>
        <v>207.15403509135567</v>
      </c>
    </row>
    <row r="172" spans="1:10" s="10" customFormat="1" ht="17.25" customHeight="1">
      <c r="A172" s="647" t="s">
        <v>60</v>
      </c>
      <c r="B172" s="641" t="s">
        <v>383</v>
      </c>
      <c r="C172" s="145">
        <f>C173+C174</f>
        <v>5171.5</v>
      </c>
      <c r="D172" s="146"/>
      <c r="E172" s="147">
        <f>E173+E174</f>
        <v>5171.5</v>
      </c>
      <c r="F172" s="694">
        <f t="shared" si="17"/>
        <v>100</v>
      </c>
      <c r="G172" s="303">
        <f t="shared" si="18"/>
        <v>0</v>
      </c>
      <c r="H172" s="692"/>
      <c r="I172" s="695">
        <f>I173+I174</f>
        <v>0</v>
      </c>
      <c r="J172" s="148"/>
    </row>
    <row r="173" spans="1:10" s="10" customFormat="1" ht="13.5" customHeight="1">
      <c r="A173" s="789" t="s">
        <v>325</v>
      </c>
      <c r="B173" s="570" t="s">
        <v>101</v>
      </c>
      <c r="C173" s="294">
        <v>1877.9</v>
      </c>
      <c r="D173" s="656"/>
      <c r="E173" s="296">
        <v>1877.9</v>
      </c>
      <c r="F173" s="662">
        <f t="shared" si="17"/>
        <v>100</v>
      </c>
      <c r="G173" s="310">
        <f t="shared" si="18"/>
        <v>0</v>
      </c>
      <c r="H173" s="657"/>
      <c r="I173" s="511"/>
      <c r="J173" s="70"/>
    </row>
    <row r="174" spans="1:10" s="10" customFormat="1" ht="12.75" customHeight="1">
      <c r="A174" s="790"/>
      <c r="B174" s="696" t="s">
        <v>102</v>
      </c>
      <c r="C174" s="102">
        <v>3293.6</v>
      </c>
      <c r="D174" s="697"/>
      <c r="E174" s="103">
        <v>3293.6</v>
      </c>
      <c r="F174" s="663">
        <f t="shared" si="17"/>
        <v>100</v>
      </c>
      <c r="G174" s="322">
        <f t="shared" si="18"/>
        <v>0</v>
      </c>
      <c r="H174" s="672"/>
      <c r="I174" s="512"/>
      <c r="J174" s="99"/>
    </row>
    <row r="175" spans="1:10" s="10" customFormat="1" ht="35.25" customHeight="1">
      <c r="A175" s="647" t="s">
        <v>64</v>
      </c>
      <c r="B175" s="702" t="s">
        <v>384</v>
      </c>
      <c r="C175" s="508">
        <v>0</v>
      </c>
      <c r="D175" s="163"/>
      <c r="E175" s="509">
        <v>0</v>
      </c>
      <c r="F175" s="691"/>
      <c r="G175" s="303">
        <f t="shared" si="18"/>
        <v>0</v>
      </c>
      <c r="H175" s="692"/>
      <c r="I175" s="693"/>
      <c r="J175" s="58"/>
    </row>
    <row r="176" spans="1:10" s="10" customFormat="1" ht="33" customHeight="1">
      <c r="A176" s="647" t="s">
        <v>61</v>
      </c>
      <c r="B176" s="641" t="s">
        <v>173</v>
      </c>
      <c r="C176" s="508">
        <v>0</v>
      </c>
      <c r="D176" s="163"/>
      <c r="E176" s="509"/>
      <c r="F176" s="691"/>
      <c r="G176" s="303">
        <f t="shared" si="18"/>
        <v>0</v>
      </c>
      <c r="H176" s="692"/>
      <c r="I176" s="693"/>
      <c r="J176" s="58"/>
    </row>
    <row r="177" spans="1:10" s="10" customFormat="1" ht="24.75" customHeight="1">
      <c r="A177" s="647" t="s">
        <v>62</v>
      </c>
      <c r="B177" s="702" t="s">
        <v>174</v>
      </c>
      <c r="C177" s="508">
        <v>7458.2</v>
      </c>
      <c r="D177" s="163"/>
      <c r="E177" s="509">
        <v>7458.2</v>
      </c>
      <c r="F177" s="691">
        <f t="shared" si="17"/>
        <v>100</v>
      </c>
      <c r="G177" s="303">
        <f t="shared" si="18"/>
        <v>0</v>
      </c>
      <c r="H177" s="692"/>
      <c r="I177" s="693">
        <v>3636.4</v>
      </c>
      <c r="J177" s="58">
        <f t="shared" si="16"/>
        <v>205.09844901550986</v>
      </c>
    </row>
    <row r="178" spans="1:10" s="10" customFormat="1" ht="25.5" customHeight="1">
      <c r="A178" s="647" t="s">
        <v>63</v>
      </c>
      <c r="B178" s="702" t="s">
        <v>385</v>
      </c>
      <c r="C178" s="508">
        <v>1460.1</v>
      </c>
      <c r="D178" s="163"/>
      <c r="E178" s="509">
        <v>1460.1</v>
      </c>
      <c r="F178" s="691">
        <f t="shared" si="17"/>
        <v>100</v>
      </c>
      <c r="G178" s="303">
        <f t="shared" si="18"/>
        <v>0</v>
      </c>
      <c r="H178" s="692"/>
      <c r="I178" s="693">
        <v>711.9</v>
      </c>
      <c r="J178" s="58">
        <f t="shared" si="16"/>
        <v>205.09903076274756</v>
      </c>
    </row>
    <row r="179" spans="1:10" s="10" customFormat="1" ht="21" customHeight="1">
      <c r="A179" s="654" t="s">
        <v>65</v>
      </c>
      <c r="B179" s="570" t="s">
        <v>386</v>
      </c>
      <c r="C179" s="698">
        <f>C180+C181</f>
        <v>0</v>
      </c>
      <c r="D179" s="690"/>
      <c r="E179" s="699">
        <f>E180+E181</f>
        <v>0</v>
      </c>
      <c r="F179" s="700"/>
      <c r="G179" s="701">
        <f t="shared" si="18"/>
        <v>0</v>
      </c>
      <c r="H179" s="698">
        <f>H180+H181</f>
        <v>0</v>
      </c>
      <c r="I179" s="699">
        <f>I180+I181</f>
        <v>0</v>
      </c>
      <c r="J179" s="700"/>
    </row>
    <row r="180" spans="1:10" s="10" customFormat="1" ht="13.5" customHeight="1">
      <c r="A180" s="801" t="s">
        <v>325</v>
      </c>
      <c r="B180" s="636" t="s">
        <v>175</v>
      </c>
      <c r="C180" s="294">
        <v>0</v>
      </c>
      <c r="D180" s="656"/>
      <c r="E180" s="296">
        <v>0</v>
      </c>
      <c r="F180" s="662"/>
      <c r="G180" s="310">
        <f t="shared" si="18"/>
        <v>0</v>
      </c>
      <c r="H180" s="657"/>
      <c r="I180" s="511"/>
      <c r="J180" s="70"/>
    </row>
    <row r="181" spans="1:10" s="10" customFormat="1" ht="14.25" customHeight="1">
      <c r="A181" s="801"/>
      <c r="B181" s="636" t="s">
        <v>172</v>
      </c>
      <c r="C181" s="294">
        <v>0</v>
      </c>
      <c r="D181" s="656"/>
      <c r="E181" s="296">
        <v>0</v>
      </c>
      <c r="F181" s="662"/>
      <c r="G181" s="310">
        <f t="shared" si="18"/>
        <v>0</v>
      </c>
      <c r="H181" s="657"/>
      <c r="I181" s="511"/>
      <c r="J181" s="70"/>
    </row>
    <row r="182" spans="1:10" s="10" customFormat="1" ht="18" customHeight="1">
      <c r="A182" s="650" t="s">
        <v>66</v>
      </c>
      <c r="B182" s="637" t="s">
        <v>38</v>
      </c>
      <c r="C182" s="659">
        <f>C183+C184+C185+C186+C187+C188</f>
        <v>5898.7</v>
      </c>
      <c r="D182" s="608"/>
      <c r="E182" s="660">
        <f>E183+E184+E185+E186+E187+E188</f>
        <v>5898.7</v>
      </c>
      <c r="F182" s="661">
        <f t="shared" si="17"/>
        <v>100</v>
      </c>
      <c r="G182" s="630">
        <f t="shared" si="18"/>
        <v>0</v>
      </c>
      <c r="H182" s="659">
        <f>H183+H184+H185+H187</f>
        <v>0</v>
      </c>
      <c r="I182" s="660">
        <f>I183+I184+I185+I186+I187+I188</f>
        <v>5300.8</v>
      </c>
      <c r="J182" s="661">
        <f t="shared" si="16"/>
        <v>111.27942952007244</v>
      </c>
    </row>
    <row r="183" spans="1:10" s="10" customFormat="1" ht="17.25" customHeight="1">
      <c r="A183" s="790" t="s">
        <v>325</v>
      </c>
      <c r="B183" s="636" t="s">
        <v>335</v>
      </c>
      <c r="C183" s="294">
        <v>5673.7</v>
      </c>
      <c r="D183" s="656"/>
      <c r="E183" s="296">
        <v>5673.7</v>
      </c>
      <c r="F183" s="662">
        <f t="shared" si="17"/>
        <v>100</v>
      </c>
      <c r="G183" s="310">
        <f t="shared" si="18"/>
        <v>0</v>
      </c>
      <c r="H183" s="657"/>
      <c r="I183" s="511">
        <v>5023.3</v>
      </c>
      <c r="J183" s="70">
        <f t="shared" si="16"/>
        <v>112.94766388628987</v>
      </c>
    </row>
    <row r="184" spans="1:10" s="10" customFormat="1" ht="14.25" customHeight="1">
      <c r="A184" s="803"/>
      <c r="B184" s="636" t="s">
        <v>336</v>
      </c>
      <c r="C184" s="294">
        <v>225</v>
      </c>
      <c r="D184" s="656"/>
      <c r="E184" s="296">
        <v>225</v>
      </c>
      <c r="F184" s="662">
        <f t="shared" si="17"/>
        <v>100</v>
      </c>
      <c r="G184" s="310">
        <f t="shared" si="18"/>
        <v>0</v>
      </c>
      <c r="H184" s="657"/>
      <c r="I184" s="511">
        <v>277.5</v>
      </c>
      <c r="J184" s="70">
        <f t="shared" si="16"/>
        <v>81.08108108108108</v>
      </c>
    </row>
    <row r="185" spans="1:10" s="10" customFormat="1" ht="31.5" customHeight="1">
      <c r="A185" s="803"/>
      <c r="B185" s="640" t="s">
        <v>337</v>
      </c>
      <c r="C185" s="294">
        <v>0</v>
      </c>
      <c r="D185" s="656"/>
      <c r="E185" s="296"/>
      <c r="F185" s="662" t="e">
        <f t="shared" si="17"/>
        <v>#DIV/0!</v>
      </c>
      <c r="G185" s="310">
        <f t="shared" si="18"/>
        <v>0</v>
      </c>
      <c r="H185" s="657"/>
      <c r="I185" s="511"/>
      <c r="J185" s="70"/>
    </row>
    <row r="186" spans="1:10" s="10" customFormat="1" ht="26.25" customHeight="1">
      <c r="A186" s="803"/>
      <c r="B186" s="640" t="s">
        <v>176</v>
      </c>
      <c r="C186" s="294">
        <v>0</v>
      </c>
      <c r="D186" s="746"/>
      <c r="E186" s="511"/>
      <c r="F186" s="662" t="e">
        <f t="shared" si="17"/>
        <v>#DIV/0!</v>
      </c>
      <c r="G186" s="310">
        <f>E186-C186</f>
        <v>0</v>
      </c>
      <c r="H186" s="657"/>
      <c r="I186" s="511"/>
      <c r="J186" s="70"/>
    </row>
    <row r="187" spans="1:10" s="10" customFormat="1" ht="33.75" customHeight="1">
      <c r="A187" s="803"/>
      <c r="B187" s="640" t="s">
        <v>338</v>
      </c>
      <c r="C187" s="102"/>
      <c r="D187" s="747"/>
      <c r="E187" s="512"/>
      <c r="F187" s="663"/>
      <c r="G187" s="322">
        <f t="shared" si="18"/>
        <v>0</v>
      </c>
      <c r="H187" s="672"/>
      <c r="I187" s="512"/>
      <c r="J187" s="99"/>
    </row>
    <row r="188" spans="1:10" s="10" customFormat="1" ht="23.25" customHeight="1">
      <c r="A188" s="805"/>
      <c r="B188" s="636" t="s">
        <v>339</v>
      </c>
      <c r="C188" s="64"/>
      <c r="D188" s="748"/>
      <c r="E188" s="668"/>
      <c r="F188" s="667"/>
      <c r="G188" s="306">
        <f>E188-C188</f>
        <v>0</v>
      </c>
      <c r="H188" s="658"/>
      <c r="I188" s="668"/>
      <c r="J188" s="62"/>
    </row>
    <row r="189" spans="1:10" s="10" customFormat="1" ht="18" customHeight="1">
      <c r="A189" s="651" t="s">
        <v>67</v>
      </c>
      <c r="B189" s="639" t="s">
        <v>39</v>
      </c>
      <c r="C189" s="297">
        <f>C190+C191+C192+C193+C194+C195+C203+C204+C205+C206+C207+C208+C209</f>
        <v>84676.29999999999</v>
      </c>
      <c r="D189" s="358">
        <f>D190+D191+D192+D193+D194+D195+D203+D204+D205+D206+D207+D208+D209</f>
        <v>0</v>
      </c>
      <c r="E189" s="679">
        <f>E190+E191+E192+E193+E194+E195+E203+E204+E205+E206+E207+E208+E209</f>
        <v>84676.09999999999</v>
      </c>
      <c r="F189" s="618">
        <f t="shared" si="17"/>
        <v>99.99976380640156</v>
      </c>
      <c r="G189" s="356">
        <f t="shared" si="18"/>
        <v>-0.19999999999708962</v>
      </c>
      <c r="H189" s="298">
        <f>H191+H192+H193+H194+H195+H203+H204+H205+H207+H208+H209</f>
        <v>0</v>
      </c>
      <c r="I189" s="679">
        <f>I190+I191+I192+I193+I194+I195+I203+I204+I205+I206+I207+I208+I209</f>
        <v>83029.90000000001</v>
      </c>
      <c r="J189" s="618">
        <f t="shared" si="16"/>
        <v>101.98265925889348</v>
      </c>
    </row>
    <row r="190" spans="1:10" s="10" customFormat="1" ht="14.25" customHeight="1">
      <c r="A190" s="649" t="s">
        <v>284</v>
      </c>
      <c r="B190" s="665" t="s">
        <v>372</v>
      </c>
      <c r="C190" s="359">
        <v>0</v>
      </c>
      <c r="D190" s="293"/>
      <c r="E190" s="510"/>
      <c r="F190" s="669"/>
      <c r="G190" s="463">
        <f t="shared" si="18"/>
        <v>0</v>
      </c>
      <c r="H190" s="666"/>
      <c r="I190" s="510">
        <v>230.9</v>
      </c>
      <c r="J190" s="462">
        <f t="shared" si="16"/>
        <v>0</v>
      </c>
    </row>
    <row r="191" spans="1:10" s="10" customFormat="1" ht="12.75" customHeight="1">
      <c r="A191" s="650" t="s">
        <v>68</v>
      </c>
      <c r="B191" s="665" t="s">
        <v>374</v>
      </c>
      <c r="C191" s="359">
        <v>394</v>
      </c>
      <c r="D191" s="293"/>
      <c r="E191" s="510">
        <v>394</v>
      </c>
      <c r="F191" s="669">
        <f t="shared" si="17"/>
        <v>100</v>
      </c>
      <c r="G191" s="463">
        <f t="shared" si="18"/>
        <v>0</v>
      </c>
      <c r="H191" s="666"/>
      <c r="I191" s="510">
        <v>832.6</v>
      </c>
      <c r="J191" s="462">
        <f t="shared" si="16"/>
        <v>47.32164304588037</v>
      </c>
    </row>
    <row r="192" spans="1:10" s="10" customFormat="1" ht="24.75" customHeight="1">
      <c r="A192" s="650" t="s">
        <v>69</v>
      </c>
      <c r="B192" s="635" t="s">
        <v>373</v>
      </c>
      <c r="C192" s="360">
        <v>0</v>
      </c>
      <c r="D192" s="295"/>
      <c r="E192" s="511">
        <v>0</v>
      </c>
      <c r="F192" s="662"/>
      <c r="G192" s="310">
        <f t="shared" si="18"/>
        <v>0</v>
      </c>
      <c r="H192" s="657"/>
      <c r="I192" s="511"/>
      <c r="J192" s="70"/>
    </row>
    <row r="193" spans="1:10" s="10" customFormat="1" ht="33.75" customHeight="1">
      <c r="A193" s="650" t="s">
        <v>70</v>
      </c>
      <c r="B193" s="635" t="s">
        <v>375</v>
      </c>
      <c r="C193" s="360">
        <v>24.9</v>
      </c>
      <c r="D193" s="295"/>
      <c r="E193" s="511">
        <v>24.8</v>
      </c>
      <c r="F193" s="662">
        <f t="shared" si="17"/>
        <v>99.59839357429719</v>
      </c>
      <c r="G193" s="310">
        <f t="shared" si="18"/>
        <v>-0.09999999999999787</v>
      </c>
      <c r="H193" s="657"/>
      <c r="I193" s="511">
        <v>23.4</v>
      </c>
      <c r="J193" s="70">
        <f t="shared" si="16"/>
        <v>105.98290598290599</v>
      </c>
    </row>
    <row r="194" spans="1:10" s="10" customFormat="1" ht="18.75" customHeight="1">
      <c r="A194" s="650" t="s">
        <v>71</v>
      </c>
      <c r="B194" s="635" t="s">
        <v>376</v>
      </c>
      <c r="C194" s="360">
        <v>2170.7</v>
      </c>
      <c r="D194" s="295"/>
      <c r="E194" s="511">
        <v>2170.7</v>
      </c>
      <c r="F194" s="662">
        <f t="shared" si="17"/>
        <v>100</v>
      </c>
      <c r="G194" s="310">
        <f t="shared" si="18"/>
        <v>0</v>
      </c>
      <c r="H194" s="657"/>
      <c r="I194" s="511">
        <v>2007</v>
      </c>
      <c r="J194" s="70">
        <f t="shared" si="16"/>
        <v>108.15645241654211</v>
      </c>
    </row>
    <row r="195" spans="1:10" s="10" customFormat="1" ht="20.25" customHeight="1">
      <c r="A195" s="650" t="s">
        <v>72</v>
      </c>
      <c r="B195" s="636" t="s">
        <v>377</v>
      </c>
      <c r="C195" s="612">
        <f>C196+C197+C198+C199+C200+C201+C202</f>
        <v>1008.8000000000001</v>
      </c>
      <c r="D195" s="746"/>
      <c r="E195" s="745">
        <f>E196+E197+E198+E199+E200+E201+E202</f>
        <v>1008.8000000000001</v>
      </c>
      <c r="F195" s="744">
        <f>F196+F197+F198+F199+F200+F201</f>
        <v>500</v>
      </c>
      <c r="G195" s="743">
        <f t="shared" si="18"/>
        <v>0</v>
      </c>
      <c r="H195" s="621">
        <f>H196+H197+H198+H199+H201</f>
        <v>0</v>
      </c>
      <c r="I195" s="745">
        <f>I196+I197+I198+I199+I200+I201+I202</f>
        <v>985.5</v>
      </c>
      <c r="J195" s="622">
        <f t="shared" si="16"/>
        <v>102.3642820903095</v>
      </c>
    </row>
    <row r="196" spans="1:10" s="10" customFormat="1" ht="12.75" customHeight="1">
      <c r="A196" s="790" t="s">
        <v>325</v>
      </c>
      <c r="B196" s="640" t="s">
        <v>40</v>
      </c>
      <c r="C196" s="360">
        <v>96.7</v>
      </c>
      <c r="D196" s="746"/>
      <c r="E196" s="511">
        <v>96.7</v>
      </c>
      <c r="F196" s="662">
        <f>E196/C196*100</f>
        <v>100</v>
      </c>
      <c r="G196" s="310">
        <f t="shared" si="18"/>
        <v>0</v>
      </c>
      <c r="H196" s="657"/>
      <c r="I196" s="511">
        <v>94.4</v>
      </c>
      <c r="J196" s="70">
        <f t="shared" si="16"/>
        <v>102.43644067796609</v>
      </c>
    </row>
    <row r="197" spans="1:10" s="10" customFormat="1" ht="11.25" customHeight="1">
      <c r="A197" s="803"/>
      <c r="B197" s="640" t="s">
        <v>41</v>
      </c>
      <c r="C197" s="360">
        <v>125.4</v>
      </c>
      <c r="D197" s="746"/>
      <c r="E197" s="511">
        <v>125.4</v>
      </c>
      <c r="F197" s="662">
        <f>E197/C197*100</f>
        <v>100</v>
      </c>
      <c r="G197" s="310">
        <f t="shared" si="18"/>
        <v>0</v>
      </c>
      <c r="H197" s="657"/>
      <c r="I197" s="511">
        <v>139.4</v>
      </c>
      <c r="J197" s="70">
        <f t="shared" si="16"/>
        <v>89.95695839311334</v>
      </c>
    </row>
    <row r="198" spans="1:10" s="10" customFormat="1" ht="10.5" customHeight="1">
      <c r="A198" s="803"/>
      <c r="B198" s="640" t="s">
        <v>42</v>
      </c>
      <c r="C198" s="360">
        <v>117</v>
      </c>
      <c r="D198" s="746"/>
      <c r="E198" s="511">
        <v>117</v>
      </c>
      <c r="F198" s="662">
        <f>E198/C198*100</f>
        <v>100</v>
      </c>
      <c r="G198" s="310">
        <f t="shared" si="18"/>
        <v>0</v>
      </c>
      <c r="H198" s="657"/>
      <c r="I198" s="511">
        <v>101.9</v>
      </c>
      <c r="J198" s="70">
        <f t="shared" si="16"/>
        <v>114.81844946025515</v>
      </c>
    </row>
    <row r="199" spans="1:10" s="10" customFormat="1" ht="11.25" customHeight="1">
      <c r="A199" s="803"/>
      <c r="B199" s="640" t="s">
        <v>43</v>
      </c>
      <c r="C199" s="360">
        <v>479.3</v>
      </c>
      <c r="D199" s="656"/>
      <c r="E199" s="296">
        <v>479.3</v>
      </c>
      <c r="F199" s="662">
        <f>E199/C199*100</f>
        <v>100</v>
      </c>
      <c r="G199" s="310">
        <f t="shared" si="18"/>
        <v>0</v>
      </c>
      <c r="H199" s="657"/>
      <c r="I199" s="511">
        <v>460</v>
      </c>
      <c r="J199" s="70">
        <f t="shared" si="16"/>
        <v>104.19565217391305</v>
      </c>
    </row>
    <row r="200" spans="1:10" s="10" customFormat="1" ht="18.75" customHeight="1">
      <c r="A200" s="803"/>
      <c r="B200" s="640" t="s">
        <v>285</v>
      </c>
      <c r="C200" s="360"/>
      <c r="D200" s="656"/>
      <c r="E200" s="296"/>
      <c r="F200" s="662"/>
      <c r="G200" s="310">
        <f t="shared" si="18"/>
        <v>0</v>
      </c>
      <c r="H200" s="657"/>
      <c r="I200" s="511">
        <v>189.8</v>
      </c>
      <c r="J200" s="70"/>
    </row>
    <row r="201" spans="1:10" s="10" customFormat="1" ht="12" customHeight="1">
      <c r="A201" s="803"/>
      <c r="B201" s="640" t="s">
        <v>44</v>
      </c>
      <c r="C201" s="360">
        <v>140.4</v>
      </c>
      <c r="D201" s="656"/>
      <c r="E201" s="296">
        <v>140.4</v>
      </c>
      <c r="F201" s="662">
        <f aca="true" t="shared" si="19" ref="F201:F234">E201/C201*100</f>
        <v>100</v>
      </c>
      <c r="G201" s="310">
        <f t="shared" si="18"/>
        <v>0</v>
      </c>
      <c r="H201" s="657"/>
      <c r="I201" s="511">
        <v>0</v>
      </c>
      <c r="J201" s="70"/>
    </row>
    <row r="202" spans="1:10" s="10" customFormat="1" ht="28.5" customHeight="1">
      <c r="A202" s="804"/>
      <c r="B202" s="640" t="s">
        <v>250</v>
      </c>
      <c r="C202" s="360">
        <v>50</v>
      </c>
      <c r="D202" s="656"/>
      <c r="E202" s="296">
        <v>50</v>
      </c>
      <c r="F202" s="662">
        <f t="shared" si="19"/>
        <v>100</v>
      </c>
      <c r="G202" s="310">
        <f t="shared" si="18"/>
        <v>0</v>
      </c>
      <c r="H202" s="657"/>
      <c r="I202" s="511"/>
      <c r="J202" s="70"/>
    </row>
    <row r="203" spans="1:10" s="10" customFormat="1" ht="42.75" customHeight="1">
      <c r="A203" s="650" t="s">
        <v>73</v>
      </c>
      <c r="B203" s="635" t="s">
        <v>45</v>
      </c>
      <c r="C203" s="360">
        <v>2970</v>
      </c>
      <c r="D203" s="656"/>
      <c r="E203" s="296">
        <v>2970</v>
      </c>
      <c r="F203" s="662">
        <f t="shared" si="19"/>
        <v>100</v>
      </c>
      <c r="G203" s="310">
        <f aca="true" t="shared" si="20" ref="G203:G238">E203-C203</f>
        <v>0</v>
      </c>
      <c r="H203" s="657"/>
      <c r="I203" s="511">
        <v>1716</v>
      </c>
      <c r="J203" s="70">
        <f>E203/I203*100</f>
        <v>173.0769230769231</v>
      </c>
    </row>
    <row r="204" spans="1:10" s="10" customFormat="1" ht="21" customHeight="1">
      <c r="A204" s="650" t="s">
        <v>74</v>
      </c>
      <c r="B204" s="636" t="s">
        <v>46</v>
      </c>
      <c r="C204" s="360">
        <v>1789.2</v>
      </c>
      <c r="D204" s="656"/>
      <c r="E204" s="296">
        <v>1789.1</v>
      </c>
      <c r="F204" s="662">
        <f t="shared" si="19"/>
        <v>99.99441090990386</v>
      </c>
      <c r="G204" s="310">
        <f t="shared" si="20"/>
        <v>-0.10000000000013642</v>
      </c>
      <c r="H204" s="657"/>
      <c r="I204" s="511">
        <v>1897</v>
      </c>
      <c r="J204" s="70">
        <f>E204/I204*100</f>
        <v>94.31207169214548</v>
      </c>
    </row>
    <row r="205" spans="1:10" s="10" customFormat="1" ht="21" customHeight="1">
      <c r="A205" s="650" t="s">
        <v>75</v>
      </c>
      <c r="B205" s="635" t="s">
        <v>47</v>
      </c>
      <c r="C205" s="360">
        <v>1900</v>
      </c>
      <c r="D205" s="656"/>
      <c r="E205" s="296">
        <v>1900</v>
      </c>
      <c r="F205" s="662">
        <f t="shared" si="19"/>
        <v>100</v>
      </c>
      <c r="G205" s="310">
        <f t="shared" si="20"/>
        <v>0</v>
      </c>
      <c r="H205" s="657"/>
      <c r="I205" s="511">
        <v>1392</v>
      </c>
      <c r="J205" s="70">
        <f>E205/I205*100</f>
        <v>136.49425287356323</v>
      </c>
    </row>
    <row r="206" spans="1:10" s="10" customFormat="1" ht="14.25" customHeight="1">
      <c r="A206" s="650" t="s">
        <v>286</v>
      </c>
      <c r="B206" s="635" t="s">
        <v>287</v>
      </c>
      <c r="C206" s="360"/>
      <c r="D206" s="656"/>
      <c r="E206" s="296"/>
      <c r="F206" s="662"/>
      <c r="G206" s="310">
        <f t="shared" si="20"/>
        <v>0</v>
      </c>
      <c r="H206" s="657"/>
      <c r="I206" s="511">
        <v>1176</v>
      </c>
      <c r="J206" s="70"/>
    </row>
    <row r="207" spans="1:10" s="10" customFormat="1" ht="31.5" customHeight="1">
      <c r="A207" s="650" t="s">
        <v>76</v>
      </c>
      <c r="B207" s="635" t="s">
        <v>48</v>
      </c>
      <c r="C207" s="360">
        <v>910.8</v>
      </c>
      <c r="D207" s="656"/>
      <c r="E207" s="296">
        <v>910.8</v>
      </c>
      <c r="F207" s="662">
        <f t="shared" si="19"/>
        <v>100</v>
      </c>
      <c r="G207" s="310">
        <f t="shared" si="20"/>
        <v>0</v>
      </c>
      <c r="H207" s="657"/>
      <c r="I207" s="511">
        <v>2608.2</v>
      </c>
      <c r="J207" s="70">
        <f aca="true" t="shared" si="21" ref="J207:J213">E207/I207*100</f>
        <v>34.92063492063492</v>
      </c>
    </row>
    <row r="208" spans="1:10" s="10" customFormat="1" ht="31.5" customHeight="1">
      <c r="A208" s="650" t="s">
        <v>77</v>
      </c>
      <c r="B208" s="635" t="s">
        <v>55</v>
      </c>
      <c r="C208" s="360">
        <v>0</v>
      </c>
      <c r="D208" s="656"/>
      <c r="E208" s="296"/>
      <c r="F208" s="662"/>
      <c r="G208" s="310">
        <f t="shared" si="20"/>
        <v>0</v>
      </c>
      <c r="H208" s="657"/>
      <c r="I208" s="511">
        <v>434.7</v>
      </c>
      <c r="J208" s="70">
        <f t="shared" si="21"/>
        <v>0</v>
      </c>
    </row>
    <row r="209" spans="1:10" s="10" customFormat="1" ht="15" customHeight="1">
      <c r="A209" s="650" t="s">
        <v>78</v>
      </c>
      <c r="B209" s="637" t="s">
        <v>56</v>
      </c>
      <c r="C209" s="611">
        <f>C210+C213+C214+C215</f>
        <v>73507.9</v>
      </c>
      <c r="D209" s="656"/>
      <c r="E209" s="619">
        <f>E210+E213+E214+E215</f>
        <v>73507.9</v>
      </c>
      <c r="F209" s="620">
        <f t="shared" si="19"/>
        <v>100</v>
      </c>
      <c r="G209" s="628">
        <f t="shared" si="20"/>
        <v>0</v>
      </c>
      <c r="H209" s="611">
        <f>H210+H214+H215</f>
        <v>0</v>
      </c>
      <c r="I209" s="619">
        <f>I210+I213+I214+I215</f>
        <v>69726.6</v>
      </c>
      <c r="J209" s="620">
        <f t="shared" si="21"/>
        <v>105.42303797976666</v>
      </c>
    </row>
    <row r="210" spans="1:10" s="10" customFormat="1" ht="12" customHeight="1">
      <c r="A210" s="801" t="s">
        <v>325</v>
      </c>
      <c r="B210" s="636" t="s">
        <v>3</v>
      </c>
      <c r="C210" s="612">
        <f>C211+C212</f>
        <v>73252.4</v>
      </c>
      <c r="D210" s="656"/>
      <c r="E210" s="621">
        <f>E211+E212</f>
        <v>73252.4</v>
      </c>
      <c r="F210" s="622">
        <f t="shared" si="19"/>
        <v>100</v>
      </c>
      <c r="G210" s="629">
        <f t="shared" si="20"/>
        <v>0</v>
      </c>
      <c r="H210" s="612">
        <f>H211+H212+H213</f>
        <v>0</v>
      </c>
      <c r="I210" s="621">
        <f>I211+I212</f>
        <v>69450.5</v>
      </c>
      <c r="J210" s="622">
        <f t="shared" si="21"/>
        <v>105.47425864464617</v>
      </c>
    </row>
    <row r="211" spans="1:10" s="10" customFormat="1" ht="11.25" customHeight="1">
      <c r="A211" s="801"/>
      <c r="B211" s="640" t="s">
        <v>6</v>
      </c>
      <c r="C211" s="360">
        <v>72421.9</v>
      </c>
      <c r="D211" s="406"/>
      <c r="E211" s="296">
        <v>72421.9</v>
      </c>
      <c r="F211" s="662">
        <f t="shared" si="19"/>
        <v>100</v>
      </c>
      <c r="G211" s="310">
        <f t="shared" si="20"/>
        <v>0</v>
      </c>
      <c r="H211" s="657"/>
      <c r="I211" s="511">
        <v>68465.5</v>
      </c>
      <c r="J211" s="70">
        <f t="shared" si="21"/>
        <v>105.77867685184508</v>
      </c>
    </row>
    <row r="212" spans="1:10" s="10" customFormat="1" ht="12" customHeight="1">
      <c r="A212" s="801"/>
      <c r="B212" s="640" t="s">
        <v>49</v>
      </c>
      <c r="C212" s="360">
        <v>830.5</v>
      </c>
      <c r="D212" s="406"/>
      <c r="E212" s="296">
        <v>830.5</v>
      </c>
      <c r="F212" s="662">
        <f t="shared" si="19"/>
        <v>100</v>
      </c>
      <c r="G212" s="310">
        <f t="shared" si="20"/>
        <v>0</v>
      </c>
      <c r="H212" s="657"/>
      <c r="I212" s="511">
        <v>985</v>
      </c>
      <c r="J212" s="70">
        <f t="shared" si="21"/>
        <v>84.31472081218274</v>
      </c>
    </row>
    <row r="213" spans="1:10" s="10" customFormat="1" ht="31.5" customHeight="1">
      <c r="A213" s="801"/>
      <c r="B213" s="703" t="s">
        <v>94</v>
      </c>
      <c r="C213" s="360">
        <v>255.5</v>
      </c>
      <c r="D213" s="406"/>
      <c r="E213" s="296">
        <v>255.5</v>
      </c>
      <c r="F213" s="662">
        <f t="shared" si="19"/>
        <v>100</v>
      </c>
      <c r="G213" s="310">
        <f t="shared" si="20"/>
        <v>0</v>
      </c>
      <c r="H213" s="657"/>
      <c r="I213" s="511">
        <v>276.1</v>
      </c>
      <c r="J213" s="70">
        <f t="shared" si="21"/>
        <v>92.53893516841724</v>
      </c>
    </row>
    <row r="214" spans="1:10" s="10" customFormat="1" ht="31.5" customHeight="1">
      <c r="A214" s="801"/>
      <c r="B214" s="636" t="s">
        <v>4</v>
      </c>
      <c r="C214" s="360">
        <v>0</v>
      </c>
      <c r="D214" s="406"/>
      <c r="E214" s="296">
        <v>0</v>
      </c>
      <c r="F214" s="662"/>
      <c r="G214" s="310">
        <f t="shared" si="20"/>
        <v>0</v>
      </c>
      <c r="H214" s="657"/>
      <c r="I214" s="511">
        <v>0</v>
      </c>
      <c r="J214" s="70"/>
    </row>
    <row r="215" spans="1:10" s="10" customFormat="1" ht="21" customHeight="1">
      <c r="A215" s="802"/>
      <c r="B215" s="638" t="s">
        <v>5</v>
      </c>
      <c r="C215" s="362">
        <v>0</v>
      </c>
      <c r="D215" s="458"/>
      <c r="E215" s="103">
        <v>0</v>
      </c>
      <c r="F215" s="663"/>
      <c r="G215" s="322">
        <f t="shared" si="20"/>
        <v>0</v>
      </c>
      <c r="H215" s="672"/>
      <c r="I215" s="512">
        <v>0</v>
      </c>
      <c r="J215" s="99"/>
    </row>
    <row r="216" spans="1:10" s="10" customFormat="1" ht="15" customHeight="1">
      <c r="A216" s="651" t="s">
        <v>79</v>
      </c>
      <c r="B216" s="639" t="s">
        <v>50</v>
      </c>
      <c r="C216" s="297">
        <f>C217+C219+C232</f>
        <v>4593.3</v>
      </c>
      <c r="D216" s="163"/>
      <c r="E216" s="298">
        <f>E217+E219+E232</f>
        <v>4588.1</v>
      </c>
      <c r="F216" s="618">
        <f t="shared" si="19"/>
        <v>99.88679163128906</v>
      </c>
      <c r="G216" s="356">
        <f t="shared" si="20"/>
        <v>-5.199999999999818</v>
      </c>
      <c r="H216" s="297">
        <f>H217+H219+H232</f>
        <v>0</v>
      </c>
      <c r="I216" s="298">
        <f>I217+I219+I232</f>
        <v>2932</v>
      </c>
      <c r="J216" s="618">
        <f>E216/I216*100</f>
        <v>156.4836289222374</v>
      </c>
    </row>
    <row r="217" spans="1:10" s="10" customFormat="1" ht="13.5" customHeight="1">
      <c r="A217" s="652" t="s">
        <v>80</v>
      </c>
      <c r="B217" s="671" t="s">
        <v>51</v>
      </c>
      <c r="C217" s="356">
        <f>C218</f>
        <v>0</v>
      </c>
      <c r="D217" s="66"/>
      <c r="E217" s="357">
        <f>E218</f>
        <v>0</v>
      </c>
      <c r="F217" s="623"/>
      <c r="G217" s="356">
        <f t="shared" si="20"/>
        <v>0</v>
      </c>
      <c r="H217" s="356">
        <f>H218</f>
        <v>0</v>
      </c>
      <c r="I217" s="357">
        <f>I218</f>
        <v>0</v>
      </c>
      <c r="J217" s="623"/>
    </row>
    <row r="218" spans="1:10" s="10" customFormat="1" ht="14.25" customHeight="1">
      <c r="A218" s="647" t="s">
        <v>81</v>
      </c>
      <c r="B218" s="641" t="s">
        <v>52</v>
      </c>
      <c r="C218" s="673">
        <v>0</v>
      </c>
      <c r="D218" s="128"/>
      <c r="E218" s="674">
        <v>0</v>
      </c>
      <c r="F218" s="669"/>
      <c r="G218" s="463">
        <f t="shared" si="20"/>
        <v>0</v>
      </c>
      <c r="H218" s="675"/>
      <c r="I218" s="676">
        <v>0</v>
      </c>
      <c r="J218" s="462"/>
    </row>
    <row r="219" spans="1:10" s="10" customFormat="1" ht="18.75" customHeight="1">
      <c r="A219" s="653" t="s">
        <v>82</v>
      </c>
      <c r="B219" s="642" t="s">
        <v>180</v>
      </c>
      <c r="C219" s="356">
        <f>C220</f>
        <v>4593.3</v>
      </c>
      <c r="D219" s="247"/>
      <c r="E219" s="357">
        <f>E220</f>
        <v>4588.1</v>
      </c>
      <c r="F219" s="623">
        <f t="shared" si="19"/>
        <v>99.88679163128906</v>
      </c>
      <c r="G219" s="356">
        <f t="shared" si="20"/>
        <v>-5.199999999999818</v>
      </c>
      <c r="H219" s="356">
        <f>H220</f>
        <v>0</v>
      </c>
      <c r="I219" s="357">
        <f>I220</f>
        <v>2932</v>
      </c>
      <c r="J219" s="623">
        <f>E219/I219*100</f>
        <v>156.4836289222374</v>
      </c>
    </row>
    <row r="220" spans="1:10" s="10" customFormat="1" ht="21" customHeight="1">
      <c r="A220" s="654" t="s">
        <v>83</v>
      </c>
      <c r="B220" s="643" t="s">
        <v>53</v>
      </c>
      <c r="C220" s="613">
        <f>C221+C222+C223+C224+C225+C226+C227+C228+C229+C230+C231</f>
        <v>4593.3</v>
      </c>
      <c r="D220" s="250"/>
      <c r="E220" s="624">
        <f>E221+E222+E223+E224+E225+E226+E227+E228+E229+E230+E231</f>
        <v>4588.1</v>
      </c>
      <c r="F220" s="625">
        <f t="shared" si="19"/>
        <v>99.88679163128906</v>
      </c>
      <c r="G220" s="631">
        <f t="shared" si="20"/>
        <v>-5.199999999999818</v>
      </c>
      <c r="H220" s="613">
        <f>H222+H230+H231</f>
        <v>0</v>
      </c>
      <c r="I220" s="624">
        <f>I221+I222+I223+I224+I225+I226+I227+I228+I229+I230+I231</f>
        <v>2932</v>
      </c>
      <c r="J220" s="625">
        <f>E220/I220*100</f>
        <v>156.4836289222374</v>
      </c>
    </row>
    <row r="221" spans="1:10" s="10" customFormat="1" ht="18.75" customHeight="1">
      <c r="A221" s="798" t="s">
        <v>325</v>
      </c>
      <c r="B221" s="640" t="s">
        <v>364</v>
      </c>
      <c r="C221" s="614"/>
      <c r="D221" s="343"/>
      <c r="E221" s="387"/>
      <c r="F221" s="663"/>
      <c r="G221" s="322">
        <f t="shared" si="20"/>
        <v>0</v>
      </c>
      <c r="H221" s="287"/>
      <c r="I221" s="251"/>
      <c r="J221" s="99"/>
    </row>
    <row r="222" spans="1:10" s="10" customFormat="1" ht="12" customHeight="1">
      <c r="A222" s="799"/>
      <c r="B222" s="640" t="s">
        <v>365</v>
      </c>
      <c r="C222" s="614">
        <v>1950</v>
      </c>
      <c r="D222" s="343"/>
      <c r="E222" s="387">
        <v>1944.8</v>
      </c>
      <c r="F222" s="663">
        <f t="shared" si="19"/>
        <v>99.73333333333333</v>
      </c>
      <c r="G222" s="322">
        <f t="shared" si="20"/>
        <v>-5.2000000000000455</v>
      </c>
      <c r="H222" s="287"/>
      <c r="I222" s="251">
        <v>2932</v>
      </c>
      <c r="J222" s="99">
        <f>E222/I222*100</f>
        <v>66.33015006821282</v>
      </c>
    </row>
    <row r="223" spans="1:10" s="10" customFormat="1" ht="18" customHeight="1">
      <c r="A223" s="799"/>
      <c r="B223" s="640" t="s">
        <v>179</v>
      </c>
      <c r="C223" s="360">
        <v>2603.3</v>
      </c>
      <c r="D223" s="344"/>
      <c r="E223" s="387">
        <v>2603.3</v>
      </c>
      <c r="F223" s="663">
        <f t="shared" si="19"/>
        <v>100</v>
      </c>
      <c r="G223" s="322">
        <f t="shared" si="20"/>
        <v>0</v>
      </c>
      <c r="H223" s="287"/>
      <c r="I223" s="251"/>
      <c r="J223" s="99"/>
    </row>
    <row r="224" spans="1:10" s="10" customFormat="1" ht="18" customHeight="1">
      <c r="A224" s="799"/>
      <c r="B224" s="684" t="s">
        <v>366</v>
      </c>
      <c r="C224" s="362">
        <v>40</v>
      </c>
      <c r="D224" s="344"/>
      <c r="E224" s="387">
        <v>40</v>
      </c>
      <c r="F224" s="663">
        <f t="shared" si="19"/>
        <v>100</v>
      </c>
      <c r="G224" s="322">
        <f t="shared" si="20"/>
        <v>0</v>
      </c>
      <c r="H224" s="287"/>
      <c r="I224" s="251"/>
      <c r="J224" s="99"/>
    </row>
    <row r="225" spans="1:10" s="10" customFormat="1" ht="18" customHeight="1">
      <c r="A225" s="799"/>
      <c r="B225" s="640" t="s">
        <v>178</v>
      </c>
      <c r="C225" s="614"/>
      <c r="D225" s="343"/>
      <c r="E225" s="387"/>
      <c r="F225" s="663"/>
      <c r="G225" s="322">
        <f>E225-C225</f>
        <v>0</v>
      </c>
      <c r="H225" s="287"/>
      <c r="I225" s="251"/>
      <c r="J225" s="99"/>
    </row>
    <row r="226" spans="1:10" s="10" customFormat="1" ht="18" customHeight="1">
      <c r="A226" s="799"/>
      <c r="B226" s="640" t="s">
        <v>177</v>
      </c>
      <c r="C226" s="614"/>
      <c r="D226" s="343"/>
      <c r="E226" s="387"/>
      <c r="F226" s="663"/>
      <c r="G226" s="322">
        <f>E226-C226</f>
        <v>0</v>
      </c>
      <c r="H226" s="287"/>
      <c r="I226" s="251"/>
      <c r="J226" s="99"/>
    </row>
    <row r="227" spans="1:10" s="10" customFormat="1" ht="30" customHeight="1">
      <c r="A227" s="799"/>
      <c r="B227" s="684" t="s">
        <v>367</v>
      </c>
      <c r="C227" s="614"/>
      <c r="D227" s="343"/>
      <c r="E227" s="387"/>
      <c r="F227" s="663"/>
      <c r="G227" s="322">
        <f t="shared" si="20"/>
        <v>0</v>
      </c>
      <c r="H227" s="287"/>
      <c r="I227" s="251"/>
      <c r="J227" s="99"/>
    </row>
    <row r="228" spans="1:10" s="10" customFormat="1" ht="18" customHeight="1">
      <c r="A228" s="799"/>
      <c r="B228" s="684" t="s">
        <v>368</v>
      </c>
      <c r="C228" s="614"/>
      <c r="D228" s="343"/>
      <c r="E228" s="387"/>
      <c r="F228" s="663"/>
      <c r="G228" s="322">
        <f t="shared" si="20"/>
        <v>0</v>
      </c>
      <c r="H228" s="287"/>
      <c r="I228" s="251"/>
      <c r="J228" s="99"/>
    </row>
    <row r="229" spans="1:10" s="10" customFormat="1" ht="18.75" customHeight="1">
      <c r="A229" s="799"/>
      <c r="B229" s="684" t="s">
        <v>369</v>
      </c>
      <c r="C229" s="614"/>
      <c r="D229" s="343"/>
      <c r="E229" s="387"/>
      <c r="F229" s="663"/>
      <c r="G229" s="322">
        <f t="shared" si="20"/>
        <v>0</v>
      </c>
      <c r="H229" s="287"/>
      <c r="I229" s="251"/>
      <c r="J229" s="99"/>
    </row>
    <row r="230" spans="1:10" s="10" customFormat="1" ht="18.75" customHeight="1">
      <c r="A230" s="799"/>
      <c r="B230" s="684" t="s">
        <v>370</v>
      </c>
      <c r="C230" s="360"/>
      <c r="D230" s="344"/>
      <c r="E230" s="387"/>
      <c r="F230" s="663"/>
      <c r="G230" s="322">
        <f t="shared" si="20"/>
        <v>0</v>
      </c>
      <c r="H230" s="287"/>
      <c r="I230" s="251"/>
      <c r="J230" s="99"/>
    </row>
    <row r="231" spans="1:10" s="10" customFormat="1" ht="19.5" customHeight="1">
      <c r="A231" s="800"/>
      <c r="B231" s="684" t="s">
        <v>371</v>
      </c>
      <c r="C231" s="361"/>
      <c r="D231" s="344"/>
      <c r="E231" s="387"/>
      <c r="F231" s="663"/>
      <c r="G231" s="322">
        <f t="shared" si="20"/>
        <v>0</v>
      </c>
      <c r="H231" s="287"/>
      <c r="I231" s="251"/>
      <c r="J231" s="99"/>
    </row>
    <row r="232" spans="1:10" s="10" customFormat="1" ht="10.5" customHeight="1">
      <c r="A232" s="655" t="s">
        <v>84</v>
      </c>
      <c r="B232" s="670" t="s">
        <v>54</v>
      </c>
      <c r="C232" s="615">
        <f>C233</f>
        <v>0</v>
      </c>
      <c r="D232" s="343"/>
      <c r="E232" s="626">
        <f>E233</f>
        <v>0</v>
      </c>
      <c r="F232" s="627"/>
      <c r="G232" s="615">
        <f t="shared" si="20"/>
        <v>0</v>
      </c>
      <c r="H232" s="615">
        <f>H233</f>
        <v>0</v>
      </c>
      <c r="I232" s="626">
        <f>I233</f>
        <v>0</v>
      </c>
      <c r="J232" s="627"/>
    </row>
    <row r="233" spans="1:10" s="10" customFormat="1" ht="6.75" customHeight="1" thickBot="1">
      <c r="A233" s="644"/>
      <c r="B233" s="570"/>
      <c r="C233" s="616"/>
      <c r="D233" s="343"/>
      <c r="E233" s="387"/>
      <c r="F233" s="663"/>
      <c r="G233" s="322">
        <f t="shared" si="20"/>
        <v>0</v>
      </c>
      <c r="H233" s="345"/>
      <c r="I233" s="393"/>
      <c r="J233" s="99"/>
    </row>
    <row r="234" spans="1:10" s="10" customFormat="1" ht="17.25" customHeight="1" thickBot="1" thickTop="1">
      <c r="A234" s="423" t="s">
        <v>318</v>
      </c>
      <c r="B234" s="401" t="s">
        <v>319</v>
      </c>
      <c r="C234" s="396">
        <f>C12+C166</f>
        <v>249315.09999999998</v>
      </c>
      <c r="D234" s="397" t="e">
        <f>D12+D166+#REF!</f>
        <v>#REF!</v>
      </c>
      <c r="E234" s="398">
        <f>E12+E166</f>
        <v>249712.8</v>
      </c>
      <c r="F234" s="664">
        <f t="shared" si="19"/>
        <v>100.1595170128083</v>
      </c>
      <c r="G234" s="323">
        <f t="shared" si="20"/>
        <v>397.70000000001164</v>
      </c>
      <c r="H234" s="399" t="e">
        <f>H12+H166+#REF!</f>
        <v>#REF!</v>
      </c>
      <c r="I234" s="400">
        <f>I12+I166</f>
        <v>249625.3</v>
      </c>
      <c r="J234" s="539">
        <f>E234/I234*100</f>
        <v>100.03505253674207</v>
      </c>
    </row>
    <row r="235" spans="1:10" s="10" customFormat="1" ht="12.75" customHeight="1" thickBot="1" thickTop="1">
      <c r="A235" s="42"/>
      <c r="B235" s="348" t="s">
        <v>320</v>
      </c>
      <c r="C235" s="104"/>
      <c r="D235" s="104"/>
      <c r="E235" s="104"/>
      <c r="F235" s="105"/>
      <c r="G235" s="288"/>
      <c r="H235" s="288"/>
      <c r="I235" s="104"/>
      <c r="J235" s="105"/>
    </row>
    <row r="236" spans="1:10" s="10" customFormat="1" ht="9.75" customHeight="1">
      <c r="A236" s="794" t="s">
        <v>321</v>
      </c>
      <c r="B236" s="118" t="s">
        <v>322</v>
      </c>
      <c r="C236" s="106">
        <f>C234-C238</f>
        <v>140057</v>
      </c>
      <c r="D236" s="107" t="e">
        <f>D234-D238</f>
        <v>#REF!</v>
      </c>
      <c r="E236" s="108">
        <f>E234-E238</f>
        <v>140460.09999999998</v>
      </c>
      <c r="F236" s="52">
        <f>E236/C236*100</f>
        <v>100.28781139107647</v>
      </c>
      <c r="G236" s="324">
        <f t="shared" si="20"/>
        <v>403.0999999999767</v>
      </c>
      <c r="H236" s="107" t="e">
        <f>H234-H238</f>
        <v>#REF!</v>
      </c>
      <c r="I236" s="108">
        <f>I234-I238</f>
        <v>154014.3</v>
      </c>
      <c r="J236" s="51">
        <f>E236/I236*100</f>
        <v>91.19938862819879</v>
      </c>
    </row>
    <row r="237" spans="1:10" s="10" customFormat="1" ht="9" customHeight="1" thickBot="1">
      <c r="A237" s="795"/>
      <c r="B237" s="742" t="s">
        <v>323</v>
      </c>
      <c r="C237" s="240">
        <f>C236/C234*100</f>
        <v>56.17670169195529</v>
      </c>
      <c r="D237" s="241" t="e">
        <f>D236/D234*100</f>
        <v>#REF!</v>
      </c>
      <c r="E237" s="242">
        <f>E236/E234*100</f>
        <v>56.24865845883751</v>
      </c>
      <c r="F237" s="243"/>
      <c r="G237" s="325"/>
      <c r="H237" s="289" t="e">
        <f>H236/H234*100</f>
        <v>#REF!</v>
      </c>
      <c r="I237" s="244">
        <f>I236/I234*100</f>
        <v>61.69819325204616</v>
      </c>
      <c r="J237" s="245"/>
    </row>
    <row r="238" spans="1:10" s="10" customFormat="1" ht="9.75" customHeight="1">
      <c r="A238" s="795"/>
      <c r="B238" s="119" t="s">
        <v>324</v>
      </c>
      <c r="C238" s="109">
        <f>C166-(C169+C170)</f>
        <v>109258.09999999999</v>
      </c>
      <c r="D238" s="110" t="e">
        <f>D219+D220+D222+D230+D231+D232+#REF!</f>
        <v>#REF!</v>
      </c>
      <c r="E238" s="111">
        <f>E166-(E169+E170)</f>
        <v>109252.7</v>
      </c>
      <c r="F238" s="57">
        <f>E238/C238*100</f>
        <v>99.99505757467868</v>
      </c>
      <c r="G238" s="326">
        <f t="shared" si="20"/>
        <v>-5.399999999994179</v>
      </c>
      <c r="H238" s="290" t="e">
        <f>H219+H220+H222+H230+H231+H232+#REF!</f>
        <v>#REF!</v>
      </c>
      <c r="I238" s="48">
        <f>I166-(I169+I170)</f>
        <v>95611</v>
      </c>
      <c r="J238" s="56">
        <f>E238/I238*100</f>
        <v>114.2679189632992</v>
      </c>
    </row>
    <row r="239" spans="1:10" s="10" customFormat="1" ht="9" customHeight="1" thickBot="1">
      <c r="A239" s="796"/>
      <c r="B239" s="742" t="s">
        <v>323</v>
      </c>
      <c r="C239" s="240">
        <f>C238/C234*100</f>
        <v>43.82329830804472</v>
      </c>
      <c r="D239" s="241" t="e">
        <f>D238/D234*100</f>
        <v>#REF!</v>
      </c>
      <c r="E239" s="242">
        <f>E238/E234*100</f>
        <v>43.75134154116249</v>
      </c>
      <c r="F239" s="243"/>
      <c r="G239" s="325"/>
      <c r="H239" s="289" t="e">
        <f>H238/H234*100</f>
        <v>#REF!</v>
      </c>
      <c r="I239" s="244">
        <f>I238/I234*100</f>
        <v>38.30180674795384</v>
      </c>
      <c r="J239" s="245"/>
    </row>
    <row r="240" spans="1:10" ht="6.75" customHeight="1">
      <c r="A240" s="15"/>
      <c r="B240" s="15"/>
      <c r="C240" s="15"/>
      <c r="D240" s="15"/>
      <c r="E240" s="15"/>
      <c r="F240" s="15"/>
      <c r="G240" s="291"/>
      <c r="H240" s="291"/>
      <c r="I240" s="15"/>
      <c r="J240" s="15"/>
    </row>
    <row r="241" spans="2:5" ht="12.75">
      <c r="B241" s="15"/>
      <c r="C241" s="15"/>
      <c r="D241" s="15"/>
      <c r="E241" s="15"/>
    </row>
    <row r="242" spans="1:10" ht="15" customHeight="1">
      <c r="A242" s="368"/>
      <c r="B242" s="12"/>
      <c r="C242" s="394"/>
      <c r="D242" s="394"/>
      <c r="E242" s="394"/>
      <c r="F242" s="394"/>
      <c r="G242" s="394"/>
      <c r="H242" s="394"/>
      <c r="I242" s="394"/>
      <c r="J242" s="395"/>
    </row>
  </sheetData>
  <mergeCells count="26">
    <mergeCell ref="A173:A174"/>
    <mergeCell ref="I104:I107"/>
    <mergeCell ref="A236:A239"/>
    <mergeCell ref="A78:B78"/>
    <mergeCell ref="A221:A231"/>
    <mergeCell ref="A180:A181"/>
    <mergeCell ref="A210:A215"/>
    <mergeCell ref="A196:A202"/>
    <mergeCell ref="A183:A188"/>
    <mergeCell ref="A5:J5"/>
    <mergeCell ref="A6:J6"/>
    <mergeCell ref="I7:J7"/>
    <mergeCell ref="A8:A11"/>
    <mergeCell ref="A7:F7"/>
    <mergeCell ref="B8:B11"/>
    <mergeCell ref="C8:C11"/>
    <mergeCell ref="A17:A22"/>
    <mergeCell ref="J104:J107"/>
    <mergeCell ref="A161:B161"/>
    <mergeCell ref="E1:J1"/>
    <mergeCell ref="C2:J2"/>
    <mergeCell ref="A4:J4"/>
    <mergeCell ref="D8:F8"/>
    <mergeCell ref="G8:G11"/>
    <mergeCell ref="H8:J8"/>
    <mergeCell ref="J21:J22"/>
  </mergeCells>
  <printOptions/>
  <pageMargins left="0.3937007874015748" right="0" top="0.1968503937007874"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42"/>
  <sheetViews>
    <sheetView tabSelected="1" zoomScale="125" zoomScaleNormal="125" workbookViewId="0" topLeftCell="A5">
      <pane ySplit="3060" topLeftCell="BM158" activePane="bottomLeft" state="split"/>
      <selection pane="topLeft" activeCell="I11" sqref="I11"/>
      <selection pane="bottomLeft" activeCell="L168" sqref="L168"/>
    </sheetView>
  </sheetViews>
  <sheetFormatPr defaultColWidth="9.00390625" defaultRowHeight="12.75"/>
  <cols>
    <col min="1" max="1" width="14.00390625" style="10" customWidth="1"/>
    <col min="2" max="2" width="35.125" style="10" customWidth="1"/>
    <col min="3" max="3" width="6.875" style="10" customWidth="1"/>
    <col min="4" max="4" width="6.625" style="10" hidden="1" customWidth="1"/>
    <col min="5" max="5" width="7.00390625" style="10" customWidth="1"/>
    <col min="6" max="6" width="4.625" style="10" customWidth="1"/>
    <col min="7" max="7" width="6.625" style="292" customWidth="1"/>
    <col min="8" max="8" width="6.75390625" style="292" hidden="1" customWidth="1"/>
    <col min="9" max="9" width="6.875" style="10" customWidth="1"/>
    <col min="10" max="10" width="5.875" style="10" customWidth="1"/>
  </cols>
  <sheetData>
    <row r="1" spans="1:10" s="10" customFormat="1" ht="11.25" customHeight="1">
      <c r="A1" s="1"/>
      <c r="B1" s="1"/>
      <c r="C1" s="1"/>
      <c r="D1" s="1"/>
      <c r="E1" s="759"/>
      <c r="F1" s="759"/>
      <c r="G1" s="759"/>
      <c r="H1" s="759"/>
      <c r="I1" s="759"/>
      <c r="J1" s="759"/>
    </row>
    <row r="2" spans="1:10" s="10" customFormat="1" ht="11.25" customHeight="1">
      <c r="A2" s="1"/>
      <c r="B2" s="1"/>
      <c r="C2" s="760"/>
      <c r="D2" s="761"/>
      <c r="E2" s="762"/>
      <c r="F2" s="762"/>
      <c r="G2" s="762"/>
      <c r="H2" s="762"/>
      <c r="I2" s="762"/>
      <c r="J2" s="762"/>
    </row>
    <row r="3" spans="1:10" s="10" customFormat="1" ht="7.5" customHeight="1">
      <c r="A3" s="1"/>
      <c r="B3" s="2"/>
      <c r="C3" s="369"/>
      <c r="D3" s="369"/>
      <c r="E3" s="369"/>
      <c r="F3" s="369"/>
      <c r="G3" s="369"/>
      <c r="H3" s="369"/>
      <c r="I3" s="369"/>
      <c r="J3" s="369"/>
    </row>
    <row r="4" spans="1:10" s="10" customFormat="1" ht="11.25" customHeight="1">
      <c r="A4" s="763" t="s">
        <v>92</v>
      </c>
      <c r="B4" s="764"/>
      <c r="C4" s="764"/>
      <c r="D4" s="764"/>
      <c r="E4" s="764"/>
      <c r="F4" s="764"/>
      <c r="G4" s="764"/>
      <c r="H4" s="764"/>
      <c r="I4" s="764"/>
      <c r="J4" s="764"/>
    </row>
    <row r="5" spans="1:10" s="10" customFormat="1" ht="13.5">
      <c r="A5" s="776" t="s">
        <v>25</v>
      </c>
      <c r="B5" s="777"/>
      <c r="C5" s="777"/>
      <c r="D5" s="777"/>
      <c r="E5" s="777"/>
      <c r="F5" s="777"/>
      <c r="G5" s="777"/>
      <c r="H5" s="777"/>
      <c r="I5" s="777"/>
      <c r="J5" s="777"/>
    </row>
    <row r="6" spans="1:10" s="10" customFormat="1" ht="10.5" customHeight="1">
      <c r="A6" s="776" t="s">
        <v>8</v>
      </c>
      <c r="B6" s="777"/>
      <c r="C6" s="777"/>
      <c r="D6" s="777"/>
      <c r="E6" s="777"/>
      <c r="F6" s="777"/>
      <c r="G6" s="777"/>
      <c r="H6" s="777"/>
      <c r="I6" s="777"/>
      <c r="J6" s="777"/>
    </row>
    <row r="7" spans="1:10" s="10" customFormat="1" ht="9.75" customHeight="1" thickBot="1">
      <c r="A7" s="782"/>
      <c r="B7" s="782"/>
      <c r="C7" s="782"/>
      <c r="D7" s="782"/>
      <c r="E7" s="782"/>
      <c r="F7" s="782"/>
      <c r="G7" s="261"/>
      <c r="H7" s="261"/>
      <c r="I7" s="778" t="s">
        <v>89</v>
      </c>
      <c r="J7" s="778"/>
    </row>
    <row r="8" spans="1:11" s="121" customFormat="1" ht="9.75" customHeight="1">
      <c r="A8" s="779" t="s">
        <v>109</v>
      </c>
      <c r="B8" s="783" t="s">
        <v>110</v>
      </c>
      <c r="C8" s="786" t="s">
        <v>9</v>
      </c>
      <c r="D8" s="765" t="s">
        <v>88</v>
      </c>
      <c r="E8" s="766"/>
      <c r="F8" s="767"/>
      <c r="G8" s="768" t="s">
        <v>292</v>
      </c>
      <c r="H8" s="771" t="s">
        <v>312</v>
      </c>
      <c r="I8" s="772"/>
      <c r="J8" s="773"/>
      <c r="K8" s="120"/>
    </row>
    <row r="9" spans="1:10" s="121" customFormat="1" ht="9.75" customHeight="1">
      <c r="A9" s="780"/>
      <c r="B9" s="784"/>
      <c r="C9" s="787"/>
      <c r="D9" s="113"/>
      <c r="E9" s="114" t="s">
        <v>111</v>
      </c>
      <c r="F9" s="49" t="s">
        <v>112</v>
      </c>
      <c r="G9" s="769"/>
      <c r="H9" s="113"/>
      <c r="I9" s="112" t="s">
        <v>111</v>
      </c>
      <c r="J9" s="49" t="s">
        <v>113</v>
      </c>
    </row>
    <row r="10" spans="1:10" s="121" customFormat="1" ht="10.5" customHeight="1">
      <c r="A10" s="780"/>
      <c r="B10" s="784"/>
      <c r="C10" s="787"/>
      <c r="D10" s="46"/>
      <c r="E10" s="47" t="s">
        <v>10</v>
      </c>
      <c r="F10" s="50" t="s">
        <v>114</v>
      </c>
      <c r="G10" s="769"/>
      <c r="H10" s="46"/>
      <c r="I10" s="47" t="s">
        <v>293</v>
      </c>
      <c r="J10" s="50" t="s">
        <v>115</v>
      </c>
    </row>
    <row r="11" spans="1:10" s="121" customFormat="1" ht="16.5" customHeight="1" thickBot="1">
      <c r="A11" s="781"/>
      <c r="B11" s="785"/>
      <c r="C11" s="788"/>
      <c r="D11" s="115"/>
      <c r="E11" s="739" t="s">
        <v>358</v>
      </c>
      <c r="F11" s="741" t="s">
        <v>116</v>
      </c>
      <c r="G11" s="770"/>
      <c r="H11" s="465"/>
      <c r="I11" s="740" t="s">
        <v>304</v>
      </c>
      <c r="J11" s="741" t="s">
        <v>117</v>
      </c>
    </row>
    <row r="12" spans="1:11" s="10" customFormat="1" ht="21" customHeight="1" thickBot="1">
      <c r="A12" s="413" t="s">
        <v>118</v>
      </c>
      <c r="B12" s="412" t="s">
        <v>119</v>
      </c>
      <c r="C12" s="388">
        <f>C14+C35+C41+C50+C58+C82+C101+C108+C114+C129+C133+C155</f>
        <v>194786.50000000003</v>
      </c>
      <c r="D12" s="389">
        <f>D14+D35+D41+D50+D58+D82+D101+D108+D114+D129+D133+D155</f>
        <v>0</v>
      </c>
      <c r="E12" s="390">
        <f>E14+E35+E41+E50+E58+E82+E101+E108+E114+E129+E133+E155</f>
        <v>194804.29999999996</v>
      </c>
      <c r="F12" s="135">
        <f>E12/C12*100</f>
        <v>100.00913821029688</v>
      </c>
      <c r="G12" s="391">
        <f>E12-C12</f>
        <v>17.79999999993015</v>
      </c>
      <c r="H12" s="466">
        <f>H14+H35+H41+H50+H58+H82+H101+H108+H114+H129+H133+H155</f>
        <v>0</v>
      </c>
      <c r="I12" s="390">
        <f>I14+I35+I41+I50+I58+I82+I101+I108+I114+I129+I133+I155</f>
        <v>169562.59999999995</v>
      </c>
      <c r="J12" s="135">
        <f>E12/I12*100</f>
        <v>114.88636055356547</v>
      </c>
      <c r="K12" s="11"/>
    </row>
    <row r="13" spans="1:11" s="10" customFormat="1" ht="12.75" customHeight="1" thickBot="1">
      <c r="A13" s="414"/>
      <c r="B13" s="363" t="s">
        <v>120</v>
      </c>
      <c r="C13" s="364">
        <f>C12/C234*100</f>
        <v>53.07946257406911</v>
      </c>
      <c r="D13" s="365" t="e">
        <f>D12/D234*100</f>
        <v>#REF!</v>
      </c>
      <c r="E13" s="366">
        <f>E12/E234*100</f>
        <v>52.45736317628247</v>
      </c>
      <c r="F13" s="135"/>
      <c r="G13" s="367"/>
      <c r="H13" s="467" t="e">
        <f>H12/H234*100</f>
        <v>#REF!</v>
      </c>
      <c r="I13" s="366">
        <f>I12/I234*100</f>
        <v>47.583883690113446</v>
      </c>
      <c r="J13" s="135"/>
      <c r="K13" s="11"/>
    </row>
    <row r="14" spans="1:10" s="10" customFormat="1" ht="20.25" customHeight="1" thickBot="1">
      <c r="A14" s="415" t="s">
        <v>121</v>
      </c>
      <c r="B14" s="131" t="s">
        <v>122</v>
      </c>
      <c r="C14" s="132">
        <f>C16</f>
        <v>103070</v>
      </c>
      <c r="D14" s="133">
        <f>D16</f>
        <v>0</v>
      </c>
      <c r="E14" s="134">
        <f>E16</f>
        <v>104315.70000000001</v>
      </c>
      <c r="F14" s="135">
        <f>E14/C14*100</f>
        <v>101.20859609973805</v>
      </c>
      <c r="G14" s="314">
        <f>E14-C14</f>
        <v>1245.7000000000116</v>
      </c>
      <c r="H14" s="468">
        <f>H16</f>
        <v>0</v>
      </c>
      <c r="I14" s="134">
        <f>I16</f>
        <v>78153.2</v>
      </c>
      <c r="J14" s="135">
        <f>E14/I14*100</f>
        <v>133.4759165331682</v>
      </c>
    </row>
    <row r="15" spans="1:10" s="10" customFormat="1" ht="10.5" customHeight="1">
      <c r="A15" s="416"/>
      <c r="B15" s="136" t="s">
        <v>123</v>
      </c>
      <c r="C15" s="137">
        <f>C14/C12*100</f>
        <v>52.91434467994445</v>
      </c>
      <c r="D15" s="138" t="e">
        <f>D14/D12*100</f>
        <v>#DIV/0!</v>
      </c>
      <c r="E15" s="139">
        <f>E14/E12*100</f>
        <v>53.548971968277925</v>
      </c>
      <c r="F15" s="140"/>
      <c r="G15" s="301"/>
      <c r="H15" s="469" t="e">
        <f>H14/H12*100</f>
        <v>#DIV/0!</v>
      </c>
      <c r="I15" s="139">
        <f>I14/I12*100</f>
        <v>46.091060174826296</v>
      </c>
      <c r="J15" s="140"/>
    </row>
    <row r="16" spans="1:10" s="10" customFormat="1" ht="21.75" customHeight="1">
      <c r="A16" s="417" t="s">
        <v>124</v>
      </c>
      <c r="B16" s="528" t="s">
        <v>125</v>
      </c>
      <c r="C16" s="356">
        <f>C23+C24+C25+C26+C27+C28+C29+C32+C33+C34</f>
        <v>103070</v>
      </c>
      <c r="D16" s="526">
        <f>D23+D24+D25+D26+D27+D28+D29+D32+D33+D34</f>
        <v>0</v>
      </c>
      <c r="E16" s="527">
        <f>E23+E24+E25+E26+E27+E28+E29+E32+E33+E34</f>
        <v>104315.70000000001</v>
      </c>
      <c r="F16" s="144">
        <f>E16/C16*100</f>
        <v>101.20859609973805</v>
      </c>
      <c r="G16" s="311">
        <f>E16-C16</f>
        <v>1245.7000000000116</v>
      </c>
      <c r="H16" s="534">
        <f>H27+H29+H32+H33+H34</f>
        <v>0</v>
      </c>
      <c r="I16" s="527">
        <f>I23+I24+I25+I26+I27+I28+I29+I32+I33+I34</f>
        <v>78153.2</v>
      </c>
      <c r="J16" s="194">
        <f>E16/I16*100</f>
        <v>133.4759165331682</v>
      </c>
    </row>
    <row r="17" spans="1:10" s="10" customFormat="1" ht="14.25" customHeight="1">
      <c r="A17" s="751" t="s">
        <v>24</v>
      </c>
      <c r="B17" s="736" t="s">
        <v>181</v>
      </c>
      <c r="C17" s="74">
        <f>C16-(C18+C19)</f>
        <v>45809.5</v>
      </c>
      <c r="D17" s="722">
        <f>D16-(D18+D19)</f>
        <v>0</v>
      </c>
      <c r="E17" s="722">
        <f>E16-(E18+E19)</f>
        <v>46363.10000000001</v>
      </c>
      <c r="F17" s="462">
        <f>E17/C17*100</f>
        <v>101.208482956592</v>
      </c>
      <c r="G17" s="732">
        <f>E17-C17</f>
        <v>553.6000000000131</v>
      </c>
      <c r="H17" s="723"/>
      <c r="I17" s="724"/>
      <c r="J17" s="61"/>
    </row>
    <row r="18" spans="1:10" s="10" customFormat="1" ht="13.5" customHeight="1">
      <c r="A18" s="752"/>
      <c r="B18" s="737" t="s">
        <v>182</v>
      </c>
      <c r="C18" s="246">
        <f>ROUND(C16*0.22222,1)</f>
        <v>22904.2</v>
      </c>
      <c r="D18" s="725">
        <f>ROUND(D16*0.22222,1)</f>
        <v>0</v>
      </c>
      <c r="E18" s="725">
        <f>ROUND(E16*0.22222,1)</f>
        <v>23181</v>
      </c>
      <c r="F18" s="89">
        <f>E18/C18*100</f>
        <v>101.20851197596947</v>
      </c>
      <c r="G18" s="733">
        <f>E18-C18</f>
        <v>276.7999999999993</v>
      </c>
      <c r="H18" s="726"/>
      <c r="I18" s="727"/>
      <c r="J18" s="70"/>
    </row>
    <row r="19" spans="1:10" s="10" customFormat="1" ht="12.75" customHeight="1">
      <c r="A19" s="752"/>
      <c r="B19" s="738" t="s">
        <v>183</v>
      </c>
      <c r="C19" s="249">
        <f>ROUND(C16*0.33333,1)</f>
        <v>34356.3</v>
      </c>
      <c r="D19" s="728">
        <f>ROUND(D16*0.33333,1)</f>
        <v>0</v>
      </c>
      <c r="E19" s="728">
        <f>ROUND(E16*0.33333,1)</f>
        <v>34771.6</v>
      </c>
      <c r="F19" s="99">
        <f>E19/C19*100</f>
        <v>101.20880304340105</v>
      </c>
      <c r="G19" s="733">
        <f>E19-C19</f>
        <v>415.29999999999563</v>
      </c>
      <c r="H19" s="726"/>
      <c r="I19" s="727"/>
      <c r="J19" s="70"/>
    </row>
    <row r="20" spans="1:10" s="10" customFormat="1" ht="11.25" customHeight="1">
      <c r="A20" s="752"/>
      <c r="B20" s="729" t="s">
        <v>156</v>
      </c>
      <c r="C20" s="730"/>
      <c r="D20" s="731"/>
      <c r="E20" s="731"/>
      <c r="F20" s="677"/>
      <c r="G20" s="720"/>
      <c r="H20" s="721">
        <f>H16-H22</f>
        <v>0</v>
      </c>
      <c r="I20" s="718">
        <f>I16-I21</f>
        <v>58614.899999999994</v>
      </c>
      <c r="J20" s="719"/>
    </row>
    <row r="21" spans="1:10" s="10" customFormat="1" ht="18.75" customHeight="1">
      <c r="A21" s="752"/>
      <c r="B21" s="514" t="s">
        <v>263</v>
      </c>
      <c r="C21" s="515"/>
      <c r="D21" s="516"/>
      <c r="E21" s="516"/>
      <c r="F21" s="517"/>
      <c r="G21" s="518"/>
      <c r="H21" s="529"/>
      <c r="I21" s="519">
        <f>ROUND(I16*0.25,1)</f>
        <v>19538.3</v>
      </c>
      <c r="J21" s="774"/>
    </row>
    <row r="22" spans="1:10" s="10" customFormat="1" ht="20.25" customHeight="1">
      <c r="A22" s="753"/>
      <c r="B22" s="520" t="s">
        <v>264</v>
      </c>
      <c r="C22" s="521"/>
      <c r="D22" s="522"/>
      <c r="E22" s="522"/>
      <c r="F22" s="523"/>
      <c r="G22" s="524"/>
      <c r="H22" s="530">
        <f>H16*0.25</f>
        <v>0</v>
      </c>
      <c r="I22" s="525">
        <v>0</v>
      </c>
      <c r="J22" s="775"/>
    </row>
    <row r="23" spans="1:10" s="10" customFormat="1" ht="39.75" customHeight="1">
      <c r="A23" s="546" t="s">
        <v>97</v>
      </c>
      <c r="B23" s="549" t="s">
        <v>236</v>
      </c>
      <c r="C23" s="540">
        <v>102442</v>
      </c>
      <c r="D23" s="541"/>
      <c r="E23" s="541">
        <v>103392.3</v>
      </c>
      <c r="F23" s="56">
        <f>E23/C23*100</f>
        <v>100.92764686359111</v>
      </c>
      <c r="G23" s="542">
        <f>E23-C23</f>
        <v>950.3000000000029</v>
      </c>
      <c r="H23" s="543"/>
      <c r="I23" s="544"/>
      <c r="J23" s="545"/>
    </row>
    <row r="24" spans="1:10" s="10" customFormat="1" ht="58.5" customHeight="1">
      <c r="A24" s="547" t="s">
        <v>98</v>
      </c>
      <c r="B24" s="549" t="s">
        <v>95</v>
      </c>
      <c r="C24" s="540">
        <v>300</v>
      </c>
      <c r="D24" s="541"/>
      <c r="E24" s="541">
        <v>559.1</v>
      </c>
      <c r="F24" s="56">
        <f>E24/C24*100</f>
        <v>186.36666666666667</v>
      </c>
      <c r="G24" s="542">
        <f>E24-C24</f>
        <v>259.1</v>
      </c>
      <c r="H24" s="543"/>
      <c r="I24" s="544"/>
      <c r="J24" s="545"/>
    </row>
    <row r="25" spans="1:10" s="10" customFormat="1" ht="30" customHeight="1">
      <c r="A25" s="546" t="s">
        <v>99</v>
      </c>
      <c r="B25" s="550" t="s">
        <v>96</v>
      </c>
      <c r="C25" s="540">
        <v>300</v>
      </c>
      <c r="D25" s="541"/>
      <c r="E25" s="541">
        <v>305</v>
      </c>
      <c r="F25" s="56">
        <f>E25/C25*100</f>
        <v>101.66666666666666</v>
      </c>
      <c r="G25" s="542">
        <f>E25-C25</f>
        <v>5</v>
      </c>
      <c r="H25" s="543"/>
      <c r="I25" s="544"/>
      <c r="J25" s="545"/>
    </row>
    <row r="26" spans="1:10" s="10" customFormat="1" ht="45" customHeight="1">
      <c r="A26" s="548" t="s">
        <v>100</v>
      </c>
      <c r="B26" s="551" t="s">
        <v>237</v>
      </c>
      <c r="C26" s="540">
        <v>28</v>
      </c>
      <c r="D26" s="541"/>
      <c r="E26" s="541">
        <v>59.3</v>
      </c>
      <c r="F26" s="56">
        <f>E26/C26*100</f>
        <v>211.78571428571428</v>
      </c>
      <c r="G26" s="542">
        <f>E26-C26</f>
        <v>31.299999999999997</v>
      </c>
      <c r="H26" s="543"/>
      <c r="I26" s="544"/>
      <c r="J26" s="545"/>
    </row>
    <row r="27" spans="1:10" s="10" customFormat="1" ht="33.75" customHeight="1">
      <c r="A27" s="429" t="s">
        <v>361</v>
      </c>
      <c r="B27" s="8" t="s">
        <v>380</v>
      </c>
      <c r="C27" s="65"/>
      <c r="D27" s="256"/>
      <c r="E27" s="67"/>
      <c r="F27" s="58"/>
      <c r="G27" s="303">
        <f>E27-C27</f>
        <v>0</v>
      </c>
      <c r="H27" s="470"/>
      <c r="I27" s="67">
        <v>422.1</v>
      </c>
      <c r="J27" s="471"/>
    </row>
    <row r="28" spans="1:10" s="10" customFormat="1" ht="32.25" customHeight="1">
      <c r="A28" s="429" t="s">
        <v>105</v>
      </c>
      <c r="B28" s="8" t="s">
        <v>107</v>
      </c>
      <c r="C28" s="65"/>
      <c r="D28" s="410"/>
      <c r="E28" s="67"/>
      <c r="F28" s="58"/>
      <c r="G28" s="303"/>
      <c r="H28" s="470"/>
      <c r="I28" s="67">
        <v>49.9</v>
      </c>
      <c r="J28" s="471"/>
    </row>
    <row r="29" spans="1:10" s="10" customFormat="1" ht="25.5" customHeight="1">
      <c r="A29" s="429" t="s">
        <v>360</v>
      </c>
      <c r="B29" s="8" t="s">
        <v>131</v>
      </c>
      <c r="C29" s="145">
        <f>C30+C31</f>
        <v>0</v>
      </c>
      <c r="D29" s="146">
        <f>D30+D31</f>
        <v>0</v>
      </c>
      <c r="E29" s="147">
        <f>E30+E31</f>
        <v>0</v>
      </c>
      <c r="F29" s="148"/>
      <c r="G29" s="342">
        <f aca="true" t="shared" si="0" ref="G29:G35">E29-C29</f>
        <v>0</v>
      </c>
      <c r="H29" s="472">
        <f>H30+H31</f>
        <v>0</v>
      </c>
      <c r="I29" s="147">
        <f>I30+I31</f>
        <v>77634.4</v>
      </c>
      <c r="J29" s="148"/>
    </row>
    <row r="30" spans="1:10" s="10" customFormat="1" ht="44.25" customHeight="1">
      <c r="A30" s="449" t="s">
        <v>103</v>
      </c>
      <c r="B30" s="16" t="s">
        <v>33</v>
      </c>
      <c r="C30" s="74"/>
      <c r="D30" s="75"/>
      <c r="E30" s="76"/>
      <c r="F30" s="61"/>
      <c r="G30" s="305">
        <f t="shared" si="0"/>
        <v>0</v>
      </c>
      <c r="H30" s="473"/>
      <c r="I30" s="76">
        <v>76977.5</v>
      </c>
      <c r="J30" s="61"/>
    </row>
    <row r="31" spans="1:10" s="10" customFormat="1" ht="44.25" customHeight="1">
      <c r="A31" s="439" t="s">
        <v>104</v>
      </c>
      <c r="B31" s="17" t="s">
        <v>85</v>
      </c>
      <c r="C31" s="116"/>
      <c r="D31" s="79"/>
      <c r="E31" s="80"/>
      <c r="F31" s="62"/>
      <c r="G31" s="306">
        <f t="shared" si="0"/>
        <v>0</v>
      </c>
      <c r="H31" s="474"/>
      <c r="I31" s="80">
        <v>656.9</v>
      </c>
      <c r="J31" s="62"/>
    </row>
    <row r="32" spans="1:10" s="10" customFormat="1" ht="27" customHeight="1">
      <c r="A32" s="429" t="s">
        <v>362</v>
      </c>
      <c r="B32" s="8" t="s">
        <v>132</v>
      </c>
      <c r="C32" s="65"/>
      <c r="D32" s="66"/>
      <c r="E32" s="67"/>
      <c r="F32" s="58"/>
      <c r="G32" s="303">
        <f t="shared" si="0"/>
        <v>0</v>
      </c>
      <c r="H32" s="470"/>
      <c r="I32" s="67">
        <v>3.1</v>
      </c>
      <c r="J32" s="58"/>
    </row>
    <row r="33" spans="1:10" s="10" customFormat="1" ht="111" customHeight="1">
      <c r="A33" s="429" t="s">
        <v>363</v>
      </c>
      <c r="B33" s="18" t="s">
        <v>86</v>
      </c>
      <c r="C33" s="65"/>
      <c r="D33" s="66"/>
      <c r="E33" s="67"/>
      <c r="F33" s="58"/>
      <c r="G33" s="303">
        <f t="shared" si="0"/>
        <v>0</v>
      </c>
      <c r="H33" s="470"/>
      <c r="I33" s="67">
        <v>32</v>
      </c>
      <c r="J33" s="58"/>
    </row>
    <row r="34" spans="1:10" s="10" customFormat="1" ht="36.75" customHeight="1" thickBot="1">
      <c r="A34" s="438" t="s">
        <v>106</v>
      </c>
      <c r="B34" s="19" t="s">
        <v>378</v>
      </c>
      <c r="C34" s="83"/>
      <c r="D34" s="84"/>
      <c r="E34" s="85"/>
      <c r="F34" s="63"/>
      <c r="G34" s="307">
        <f t="shared" si="0"/>
        <v>0</v>
      </c>
      <c r="H34" s="475"/>
      <c r="I34" s="117">
        <v>11.7</v>
      </c>
      <c r="J34" s="63"/>
    </row>
    <row r="35" spans="1:10" s="10" customFormat="1" ht="20.25" customHeight="1" thickBot="1">
      <c r="A35" s="421" t="s">
        <v>133</v>
      </c>
      <c r="B35" s="552" t="s">
        <v>134</v>
      </c>
      <c r="C35" s="132">
        <f>C37+C40</f>
        <v>24909.1</v>
      </c>
      <c r="D35" s="133">
        <f>D37+D40</f>
        <v>0</v>
      </c>
      <c r="E35" s="134">
        <f>E37+E40</f>
        <v>24713.800000000003</v>
      </c>
      <c r="F35" s="135">
        <f aca="true" t="shared" si="1" ref="F35:F41">E35/C35*100</f>
        <v>99.21594919125944</v>
      </c>
      <c r="G35" s="314">
        <f t="shared" si="0"/>
        <v>-195.29999999999563</v>
      </c>
      <c r="H35" s="468">
        <f>H37+H40</f>
        <v>0</v>
      </c>
      <c r="I35" s="134">
        <f>I37+I40</f>
        <v>22382.399999999998</v>
      </c>
      <c r="J35" s="135">
        <f aca="true" t="shared" si="2" ref="J35:J41">E35/I35*100</f>
        <v>110.41621988705414</v>
      </c>
    </row>
    <row r="36" spans="1:10" s="10" customFormat="1" ht="12.75" customHeight="1">
      <c r="A36" s="424"/>
      <c r="B36" s="136" t="s">
        <v>123</v>
      </c>
      <c r="C36" s="137">
        <f>C35/C12*100</f>
        <v>12.787898545330398</v>
      </c>
      <c r="D36" s="138" t="e">
        <f>D35/D12*100</f>
        <v>#DIV/0!</v>
      </c>
      <c r="E36" s="139">
        <f>E35/E12*100</f>
        <v>12.686475606544622</v>
      </c>
      <c r="F36" s="140">
        <f t="shared" si="1"/>
        <v>99.2068834576201</v>
      </c>
      <c r="G36" s="301"/>
      <c r="H36" s="469" t="e">
        <f>H35/H12*100</f>
        <v>#DIV/0!</v>
      </c>
      <c r="I36" s="139">
        <f>I35/I12*100</f>
        <v>13.200080678168419</v>
      </c>
      <c r="J36" s="140">
        <f t="shared" si="2"/>
        <v>96.1090762689561</v>
      </c>
    </row>
    <row r="37" spans="1:10" s="10" customFormat="1" ht="21.75" customHeight="1">
      <c r="A37" s="591" t="s">
        <v>128</v>
      </c>
      <c r="B37" s="592" t="s">
        <v>135</v>
      </c>
      <c r="C37" s="200">
        <f>C38+C39</f>
        <v>24876</v>
      </c>
      <c r="D37" s="201"/>
      <c r="E37" s="202">
        <f>E38+E39</f>
        <v>24680.600000000002</v>
      </c>
      <c r="F37" s="203">
        <f t="shared" si="1"/>
        <v>99.21450393954014</v>
      </c>
      <c r="G37" s="315">
        <f>E37-C37</f>
        <v>-195.39999999999782</v>
      </c>
      <c r="H37" s="590"/>
      <c r="I37" s="202">
        <f>I38+I39</f>
        <v>22301.1</v>
      </c>
      <c r="J37" s="203">
        <f t="shared" si="2"/>
        <v>110.66987727062792</v>
      </c>
    </row>
    <row r="38" spans="1:10" s="10" customFormat="1" ht="16.5" customHeight="1">
      <c r="A38" s="452" t="s">
        <v>379</v>
      </c>
      <c r="B38" s="593" t="s">
        <v>126</v>
      </c>
      <c r="C38" s="294">
        <v>23676</v>
      </c>
      <c r="D38" s="406"/>
      <c r="E38" s="296">
        <v>23599.4</v>
      </c>
      <c r="F38" s="70">
        <f t="shared" si="1"/>
        <v>99.67646561919243</v>
      </c>
      <c r="G38" s="310">
        <f>E38-C38</f>
        <v>-76.59999999999854</v>
      </c>
      <c r="H38" s="531"/>
      <c r="I38" s="296">
        <v>15062.5</v>
      </c>
      <c r="J38" s="70">
        <f t="shared" si="2"/>
        <v>156.67651452282158</v>
      </c>
    </row>
    <row r="39" spans="1:10" s="10" customFormat="1" ht="18" customHeight="1">
      <c r="A39" s="419" t="s">
        <v>129</v>
      </c>
      <c r="B39" s="403" t="s">
        <v>127</v>
      </c>
      <c r="C39" s="102">
        <v>1200</v>
      </c>
      <c r="D39" s="458"/>
      <c r="E39" s="103">
        <v>1081.2</v>
      </c>
      <c r="F39" s="99">
        <f t="shared" si="1"/>
        <v>90.10000000000001</v>
      </c>
      <c r="G39" s="322">
        <f>E39-C39</f>
        <v>-118.79999999999995</v>
      </c>
      <c r="H39" s="535"/>
      <c r="I39" s="103">
        <v>7238.6</v>
      </c>
      <c r="J39" s="99">
        <f t="shared" si="2"/>
        <v>14.936589948332552</v>
      </c>
    </row>
    <row r="40" spans="1:10" s="10" customFormat="1" ht="17.25" customHeight="1" thickBot="1">
      <c r="A40" s="420" t="s">
        <v>130</v>
      </c>
      <c r="B40" s="402" t="s">
        <v>93</v>
      </c>
      <c r="C40" s="459">
        <v>33.1</v>
      </c>
      <c r="D40" s="460"/>
      <c r="E40" s="461">
        <v>33.2</v>
      </c>
      <c r="F40" s="63">
        <f t="shared" si="1"/>
        <v>100.30211480362539</v>
      </c>
      <c r="G40" s="307">
        <f>E40-C40</f>
        <v>0.10000000000000142</v>
      </c>
      <c r="H40" s="536"/>
      <c r="I40" s="513">
        <v>81.3</v>
      </c>
      <c r="J40" s="537">
        <f t="shared" si="2"/>
        <v>40.836408364083645</v>
      </c>
    </row>
    <row r="41" spans="1:10" s="10" customFormat="1" ht="18.75" customHeight="1" thickBot="1">
      <c r="A41" s="421" t="s">
        <v>136</v>
      </c>
      <c r="B41" s="553" t="s">
        <v>137</v>
      </c>
      <c r="C41" s="132">
        <f>C43+C45</f>
        <v>23005</v>
      </c>
      <c r="D41" s="133">
        <f>D43+D45</f>
        <v>0</v>
      </c>
      <c r="E41" s="134">
        <f>E43+E45</f>
        <v>23111.399999999998</v>
      </c>
      <c r="F41" s="135">
        <f t="shared" si="1"/>
        <v>100.46250815040207</v>
      </c>
      <c r="G41" s="314">
        <f>E41-C41</f>
        <v>106.39999999999782</v>
      </c>
      <c r="H41" s="468">
        <f>H43+H45</f>
        <v>0</v>
      </c>
      <c r="I41" s="134">
        <f>I43+I45</f>
        <v>22062.7</v>
      </c>
      <c r="J41" s="156">
        <f t="shared" si="2"/>
        <v>104.75327135844658</v>
      </c>
    </row>
    <row r="42" spans="1:10" s="10" customFormat="1" ht="11.25" customHeight="1">
      <c r="A42" s="424"/>
      <c r="B42" s="136" t="s">
        <v>123</v>
      </c>
      <c r="C42" s="137">
        <f>C41/C12*100</f>
        <v>11.810366734860986</v>
      </c>
      <c r="D42" s="138" t="e">
        <f>D41/D12*100</f>
        <v>#DIV/0!</v>
      </c>
      <c r="E42" s="139">
        <f>E41/E12*100</f>
        <v>11.863906494877167</v>
      </c>
      <c r="F42" s="140"/>
      <c r="G42" s="301"/>
      <c r="H42" s="469" t="e">
        <f>H41/H12*100</f>
        <v>#DIV/0!</v>
      </c>
      <c r="I42" s="139">
        <f>I41/I12*100</f>
        <v>13.011536742182539</v>
      </c>
      <c r="J42" s="477"/>
    </row>
    <row r="43" spans="1:10" s="10" customFormat="1" ht="14.25" customHeight="1">
      <c r="A43" s="437" t="s">
        <v>205</v>
      </c>
      <c r="B43" s="600" t="s">
        <v>138</v>
      </c>
      <c r="C43" s="196">
        <f>SUM(C44)</f>
        <v>605</v>
      </c>
      <c r="D43" s="197">
        <f>SUM(D44)</f>
        <v>0</v>
      </c>
      <c r="E43" s="198">
        <f>SUM(E44)</f>
        <v>940.1</v>
      </c>
      <c r="F43" s="199">
        <f aca="true" t="shared" si="3" ref="F43:F50">E43/C43*100</f>
        <v>155.38842975206612</v>
      </c>
      <c r="G43" s="308">
        <f aca="true" t="shared" si="4" ref="G43:G50">E43-C43</f>
        <v>335.1</v>
      </c>
      <c r="H43" s="505">
        <f>H44</f>
        <v>0</v>
      </c>
      <c r="I43" s="198">
        <f>I44</f>
        <v>125.9</v>
      </c>
      <c r="J43" s="209">
        <f aca="true" t="shared" si="5" ref="J43:J50">E43/I43*100</f>
        <v>746.703733121525</v>
      </c>
    </row>
    <row r="44" spans="1:10" s="10" customFormat="1" ht="33.75" customHeight="1">
      <c r="A44" s="435" t="s">
        <v>206</v>
      </c>
      <c r="B44" s="601" t="s">
        <v>359</v>
      </c>
      <c r="C44" s="78">
        <v>605</v>
      </c>
      <c r="D44" s="79"/>
      <c r="E44" s="80">
        <v>940.1</v>
      </c>
      <c r="F44" s="62">
        <f t="shared" si="3"/>
        <v>155.38842975206612</v>
      </c>
      <c r="G44" s="306">
        <f t="shared" si="4"/>
        <v>335.1</v>
      </c>
      <c r="H44" s="474"/>
      <c r="I44" s="80">
        <v>125.9</v>
      </c>
      <c r="J44" s="489">
        <f t="shared" si="5"/>
        <v>746.703733121525</v>
      </c>
    </row>
    <row r="45" spans="1:10" s="10" customFormat="1" ht="15.75" customHeight="1">
      <c r="A45" s="454" t="s">
        <v>207</v>
      </c>
      <c r="B45" s="13" t="s">
        <v>139</v>
      </c>
      <c r="C45" s="145">
        <f>SUM(C46,C48)</f>
        <v>22400</v>
      </c>
      <c r="D45" s="146">
        <f>SUM(D46,D48)</f>
        <v>0</v>
      </c>
      <c r="E45" s="147">
        <f>SUM(E46,E48)</f>
        <v>22171.3</v>
      </c>
      <c r="F45" s="155">
        <f t="shared" si="3"/>
        <v>98.97901785714286</v>
      </c>
      <c r="G45" s="303">
        <f t="shared" si="4"/>
        <v>-228.70000000000073</v>
      </c>
      <c r="H45" s="476">
        <f>SUM(H46,H48)</f>
        <v>0</v>
      </c>
      <c r="I45" s="147">
        <f>SUM(I46,I48)</f>
        <v>21936.8</v>
      </c>
      <c r="J45" s="155">
        <f t="shared" si="5"/>
        <v>101.06897997884833</v>
      </c>
    </row>
    <row r="46" spans="1:10" s="10" customFormat="1" ht="17.25" customHeight="1">
      <c r="A46" s="591" t="s">
        <v>208</v>
      </c>
      <c r="B46" s="602" t="s">
        <v>140</v>
      </c>
      <c r="C46" s="557">
        <f>SUM(C47)</f>
        <v>2200</v>
      </c>
      <c r="D46" s="558">
        <f>SUM(D47)</f>
        <v>0</v>
      </c>
      <c r="E46" s="204">
        <f>SUM(E47)</f>
        <v>2033.5</v>
      </c>
      <c r="F46" s="603">
        <f t="shared" si="3"/>
        <v>92.43181818181819</v>
      </c>
      <c r="G46" s="315">
        <f t="shared" si="4"/>
        <v>-166.5</v>
      </c>
      <c r="H46" s="604">
        <f>SUM(H47)</f>
        <v>0</v>
      </c>
      <c r="I46" s="204">
        <f>SUM(I47)</f>
        <v>2507.3</v>
      </c>
      <c r="J46" s="603">
        <f t="shared" si="5"/>
        <v>81.10317871814303</v>
      </c>
    </row>
    <row r="47" spans="1:11" s="10" customFormat="1" ht="30.75" customHeight="1">
      <c r="A47" s="607" t="s">
        <v>209</v>
      </c>
      <c r="B47" s="36" t="s">
        <v>26</v>
      </c>
      <c r="C47" s="78">
        <v>2200</v>
      </c>
      <c r="D47" s="79"/>
      <c r="E47" s="80">
        <v>2033.5</v>
      </c>
      <c r="F47" s="62">
        <f t="shared" si="3"/>
        <v>92.43181818181819</v>
      </c>
      <c r="G47" s="306">
        <f t="shared" si="4"/>
        <v>-166.5</v>
      </c>
      <c r="H47" s="474"/>
      <c r="I47" s="80">
        <v>2507.3</v>
      </c>
      <c r="J47" s="489">
        <f t="shared" si="5"/>
        <v>81.10317871814303</v>
      </c>
      <c r="K47" s="121"/>
    </row>
    <row r="48" spans="1:10" s="10" customFormat="1" ht="18.75" customHeight="1">
      <c r="A48" s="418" t="s">
        <v>210</v>
      </c>
      <c r="B48" s="605" t="s">
        <v>141</v>
      </c>
      <c r="C48" s="407">
        <f>SUM(C49)</f>
        <v>20200</v>
      </c>
      <c r="D48" s="596">
        <f>SUM(D49)</f>
        <v>0</v>
      </c>
      <c r="E48" s="408">
        <f>SUM(E49)</f>
        <v>20137.8</v>
      </c>
      <c r="F48" s="597">
        <f t="shared" si="3"/>
        <v>99.6920792079208</v>
      </c>
      <c r="G48" s="463">
        <f t="shared" si="4"/>
        <v>-62.20000000000073</v>
      </c>
      <c r="H48" s="598">
        <f>SUM(H49)</f>
        <v>0</v>
      </c>
      <c r="I48" s="408">
        <f>SUM(I49)</f>
        <v>19429.5</v>
      </c>
      <c r="J48" s="606">
        <f t="shared" si="5"/>
        <v>103.6454875318459</v>
      </c>
    </row>
    <row r="49" spans="1:11" s="10" customFormat="1" ht="30.75" customHeight="1" thickBot="1">
      <c r="A49" s="455" t="s">
        <v>211</v>
      </c>
      <c r="B49" s="21" t="s">
        <v>27</v>
      </c>
      <c r="C49" s="124">
        <v>20200</v>
      </c>
      <c r="D49" s="125"/>
      <c r="E49" s="126">
        <v>20137.8</v>
      </c>
      <c r="F49" s="69">
        <f t="shared" si="3"/>
        <v>99.6920792079208</v>
      </c>
      <c r="G49" s="309">
        <f t="shared" si="4"/>
        <v>-62.20000000000073</v>
      </c>
      <c r="H49" s="480"/>
      <c r="I49" s="126">
        <v>19429.5</v>
      </c>
      <c r="J49" s="481">
        <f t="shared" si="5"/>
        <v>103.6454875318459</v>
      </c>
      <c r="K49" s="121"/>
    </row>
    <row r="50" spans="1:10" s="10" customFormat="1" ht="16.5" customHeight="1" thickBot="1">
      <c r="A50" s="421" t="s">
        <v>142</v>
      </c>
      <c r="B50" s="553" t="s">
        <v>143</v>
      </c>
      <c r="C50" s="132">
        <f>SUM(C52,C54)</f>
        <v>1771.1</v>
      </c>
      <c r="D50" s="133">
        <f>SUM(D52,D54)</f>
        <v>0</v>
      </c>
      <c r="E50" s="134">
        <f>SUM(E52,E54)</f>
        <v>1586.8</v>
      </c>
      <c r="F50" s="156">
        <f t="shared" si="3"/>
        <v>89.59403760374909</v>
      </c>
      <c r="G50" s="314">
        <f t="shared" si="4"/>
        <v>-184.29999999999995</v>
      </c>
      <c r="H50" s="468">
        <f>SUM(H52,H54)</f>
        <v>0</v>
      </c>
      <c r="I50" s="134">
        <f>SUM(I52,I54)</f>
        <v>12319.8</v>
      </c>
      <c r="J50" s="156">
        <f t="shared" si="5"/>
        <v>12.880079222065294</v>
      </c>
    </row>
    <row r="51" spans="1:10" s="10" customFormat="1" ht="10.5" customHeight="1">
      <c r="A51" s="424"/>
      <c r="B51" s="136" t="s">
        <v>123</v>
      </c>
      <c r="C51" s="137">
        <f>C50/C12*100</f>
        <v>0.9092519245430251</v>
      </c>
      <c r="D51" s="138" t="e">
        <f>D50/D12*100</f>
        <v>#DIV/0!</v>
      </c>
      <c r="E51" s="139">
        <f>E50/E12*100</f>
        <v>0.8145610748838708</v>
      </c>
      <c r="F51" s="140"/>
      <c r="G51" s="301"/>
      <c r="H51" s="469" t="e">
        <f>H50/H12*100</f>
        <v>#DIV/0!</v>
      </c>
      <c r="I51" s="139">
        <f>I50/I12*100</f>
        <v>7.265635228523274</v>
      </c>
      <c r="J51" s="477"/>
    </row>
    <row r="52" spans="1:10" s="10" customFormat="1" ht="21">
      <c r="A52" s="437" t="s">
        <v>215</v>
      </c>
      <c r="B52" s="594" t="s">
        <v>235</v>
      </c>
      <c r="C52" s="196">
        <f>SUM(C53)</f>
        <v>1700</v>
      </c>
      <c r="D52" s="197">
        <f>SUM(D53)</f>
        <v>0</v>
      </c>
      <c r="E52" s="198">
        <f>SUM(E53)</f>
        <v>1504.7</v>
      </c>
      <c r="F52" s="209">
        <f>E52/C52*100</f>
        <v>88.51176470588236</v>
      </c>
      <c r="G52" s="308">
        <f aca="true" t="shared" si="6" ref="G52:G58">E52-C52</f>
        <v>-195.29999999999995</v>
      </c>
      <c r="H52" s="505">
        <f>SUM(H53)</f>
        <v>0</v>
      </c>
      <c r="I52" s="198">
        <f>SUM(I53)</f>
        <v>1831.5</v>
      </c>
      <c r="J52" s="209">
        <f>E52/I52*100</f>
        <v>82.15670215670215</v>
      </c>
    </row>
    <row r="53" spans="1:10" s="10" customFormat="1" ht="28.5" customHeight="1">
      <c r="A53" s="435" t="s">
        <v>216</v>
      </c>
      <c r="B53" s="599" t="s">
        <v>381</v>
      </c>
      <c r="C53" s="78">
        <v>1700</v>
      </c>
      <c r="D53" s="79"/>
      <c r="E53" s="80">
        <v>1504.7</v>
      </c>
      <c r="F53" s="62">
        <f>E53/C53*100</f>
        <v>88.51176470588236</v>
      </c>
      <c r="G53" s="306">
        <f t="shared" si="6"/>
        <v>-195.29999999999995</v>
      </c>
      <c r="H53" s="474"/>
      <c r="I53" s="80">
        <v>1831.5</v>
      </c>
      <c r="J53" s="489">
        <f>E53/I53*100</f>
        <v>82.15670215670215</v>
      </c>
    </row>
    <row r="54" spans="1:10" s="10" customFormat="1" ht="20.25" customHeight="1">
      <c r="A54" s="418" t="s">
        <v>217</v>
      </c>
      <c r="B54" s="595" t="s">
        <v>144</v>
      </c>
      <c r="C54" s="407">
        <f>C55+C56+C57</f>
        <v>71.1</v>
      </c>
      <c r="D54" s="596">
        <f>D55+D56</f>
        <v>0</v>
      </c>
      <c r="E54" s="408">
        <f>E55+E56+E57</f>
        <v>82.1</v>
      </c>
      <c r="F54" s="597">
        <f>E54/C54*100</f>
        <v>115.47116736990155</v>
      </c>
      <c r="G54" s="463">
        <f t="shared" si="6"/>
        <v>11</v>
      </c>
      <c r="H54" s="598">
        <f>H55+H56</f>
        <v>0</v>
      </c>
      <c r="I54" s="408">
        <f>I55+I56+I57</f>
        <v>10488.3</v>
      </c>
      <c r="J54" s="597">
        <f>E54/I54*100</f>
        <v>0.7827769991323665</v>
      </c>
    </row>
    <row r="55" spans="1:10" s="10" customFormat="1" ht="36" customHeight="1">
      <c r="A55" s="457" t="s">
        <v>218</v>
      </c>
      <c r="B55" s="571" t="s">
        <v>326</v>
      </c>
      <c r="C55" s="127">
        <v>71.1</v>
      </c>
      <c r="D55" s="128"/>
      <c r="E55" s="91">
        <v>82.1</v>
      </c>
      <c r="F55" s="70">
        <f>E55/C55*100</f>
        <v>115.47116736990155</v>
      </c>
      <c r="G55" s="310">
        <f t="shared" si="6"/>
        <v>11</v>
      </c>
      <c r="H55" s="482"/>
      <c r="I55" s="91">
        <v>10432.8</v>
      </c>
      <c r="J55" s="483">
        <f>E55/I55*100</f>
        <v>0.7869411854919101</v>
      </c>
    </row>
    <row r="56" spans="1:10" s="10" customFormat="1" ht="19.5" customHeight="1">
      <c r="A56" s="457" t="s">
        <v>219</v>
      </c>
      <c r="B56" s="572" t="s">
        <v>327</v>
      </c>
      <c r="C56" s="249"/>
      <c r="D56" s="250"/>
      <c r="E56" s="91"/>
      <c r="F56" s="99"/>
      <c r="G56" s="322">
        <f t="shared" si="6"/>
        <v>0</v>
      </c>
      <c r="H56" s="532"/>
      <c r="I56" s="411">
        <v>48.5</v>
      </c>
      <c r="J56" s="533"/>
    </row>
    <row r="57" spans="1:10" s="10" customFormat="1" ht="42" customHeight="1" thickBot="1">
      <c r="A57" s="453" t="s">
        <v>234</v>
      </c>
      <c r="B57" s="409" t="s">
        <v>382</v>
      </c>
      <c r="C57" s="129"/>
      <c r="D57" s="130"/>
      <c r="E57" s="248"/>
      <c r="F57" s="69"/>
      <c r="G57" s="309">
        <f t="shared" si="6"/>
        <v>0</v>
      </c>
      <c r="H57" s="480"/>
      <c r="I57" s="126">
        <v>7</v>
      </c>
      <c r="J57" s="481"/>
    </row>
    <row r="58" spans="1:10" s="10" customFormat="1" ht="27" customHeight="1" thickBot="1">
      <c r="A58" s="422" t="s">
        <v>145</v>
      </c>
      <c r="B58" s="150" t="s">
        <v>154</v>
      </c>
      <c r="C58" s="132">
        <f>C60+C62+C64+C68+C71</f>
        <v>0</v>
      </c>
      <c r="D58" s="133">
        <f>D60+D62+D64+D68+D71</f>
        <v>0</v>
      </c>
      <c r="E58" s="134">
        <f>E60+E62+E64+E68+E71</f>
        <v>0.3</v>
      </c>
      <c r="F58" s="135"/>
      <c r="G58" s="314">
        <f t="shared" si="6"/>
        <v>0.3</v>
      </c>
      <c r="H58" s="468">
        <f>H60+H62+H64+H68+H71</f>
        <v>0</v>
      </c>
      <c r="I58" s="134">
        <f>I60+I62+I64+I68+I71</f>
        <v>43.400000000000006</v>
      </c>
      <c r="J58" s="156">
        <f>E58/I58*100</f>
        <v>0.6912442396313363</v>
      </c>
    </row>
    <row r="59" spans="1:10" s="10" customFormat="1" ht="10.5" customHeight="1">
      <c r="A59" s="424"/>
      <c r="B59" s="136" t="s">
        <v>123</v>
      </c>
      <c r="C59" s="137">
        <f>C58/C12*100</f>
        <v>0</v>
      </c>
      <c r="D59" s="138" t="e">
        <f>D58/D12*100</f>
        <v>#DIV/0!</v>
      </c>
      <c r="E59" s="139">
        <f>E58/E12*100</f>
        <v>0.00015400070737658258</v>
      </c>
      <c r="F59" s="140"/>
      <c r="G59" s="301"/>
      <c r="H59" s="469" t="e">
        <f>H58/H12*100</f>
        <v>#DIV/0!</v>
      </c>
      <c r="I59" s="139">
        <f>I58/I12*100</f>
        <v>0.02559526688078622</v>
      </c>
      <c r="J59" s="477"/>
    </row>
    <row r="60" spans="1:10" s="10" customFormat="1" ht="19.5" customHeight="1">
      <c r="A60" s="428" t="s">
        <v>220</v>
      </c>
      <c r="B60" s="22" t="s">
        <v>155</v>
      </c>
      <c r="C60" s="158">
        <f>C61</f>
        <v>0</v>
      </c>
      <c r="D60" s="159">
        <f>D61</f>
        <v>0</v>
      </c>
      <c r="E60" s="160">
        <f>E61</f>
        <v>0</v>
      </c>
      <c r="F60" s="148"/>
      <c r="G60" s="303">
        <f aca="true" t="shared" si="7" ref="G60:G78">E60-C60</f>
        <v>0</v>
      </c>
      <c r="H60" s="484">
        <f>H61</f>
        <v>0</v>
      </c>
      <c r="I60" s="160">
        <f>I61</f>
        <v>0</v>
      </c>
      <c r="J60" s="155"/>
    </row>
    <row r="61" spans="1:10" s="10" customFormat="1" ht="18.75" customHeight="1">
      <c r="A61" s="428" t="s">
        <v>221</v>
      </c>
      <c r="B61" s="22" t="s">
        <v>28</v>
      </c>
      <c r="C61" s="252"/>
      <c r="D61" s="253"/>
      <c r="E61" s="254"/>
      <c r="F61" s="72"/>
      <c r="G61" s="302">
        <f t="shared" si="7"/>
        <v>0</v>
      </c>
      <c r="H61" s="485"/>
      <c r="I61" s="254"/>
      <c r="J61" s="486"/>
    </row>
    <row r="62" spans="1:10" s="10" customFormat="1" ht="14.25" customHeight="1">
      <c r="A62" s="428" t="s">
        <v>222</v>
      </c>
      <c r="B62" s="22" t="s">
        <v>241</v>
      </c>
      <c r="C62" s="151"/>
      <c r="D62" s="152">
        <f>D63</f>
        <v>0</v>
      </c>
      <c r="E62" s="153">
        <f>E63</f>
        <v>0</v>
      </c>
      <c r="F62" s="161"/>
      <c r="G62" s="311">
        <f t="shared" si="7"/>
        <v>0</v>
      </c>
      <c r="H62" s="487">
        <f>H63</f>
        <v>0</v>
      </c>
      <c r="I62" s="153">
        <f>I63</f>
        <v>12.8</v>
      </c>
      <c r="J62" s="157"/>
    </row>
    <row r="63" spans="1:10" s="10" customFormat="1" ht="12" customHeight="1">
      <c r="A63" s="428" t="s">
        <v>223</v>
      </c>
      <c r="B63" s="22" t="s">
        <v>242</v>
      </c>
      <c r="C63" s="53"/>
      <c r="D63" s="54"/>
      <c r="E63" s="55"/>
      <c r="F63" s="72"/>
      <c r="G63" s="311">
        <f t="shared" si="7"/>
        <v>0</v>
      </c>
      <c r="H63" s="485"/>
      <c r="I63" s="254">
        <v>12.8</v>
      </c>
      <c r="J63" s="486"/>
    </row>
    <row r="64" spans="1:10" s="10" customFormat="1" ht="15" customHeight="1">
      <c r="A64" s="429" t="s">
        <v>224</v>
      </c>
      <c r="B64" s="24" t="s">
        <v>137</v>
      </c>
      <c r="C64" s="145">
        <f>C65+C66</f>
        <v>0</v>
      </c>
      <c r="D64" s="146">
        <f>D65+D66</f>
        <v>0</v>
      </c>
      <c r="E64" s="147">
        <f>E65+E66</f>
        <v>0.3</v>
      </c>
      <c r="F64" s="148"/>
      <c r="G64" s="303">
        <f t="shared" si="7"/>
        <v>0.3</v>
      </c>
      <c r="H64" s="476">
        <f>H65+H66</f>
        <v>0</v>
      </c>
      <c r="I64" s="147">
        <f>I65+I66</f>
        <v>27.4</v>
      </c>
      <c r="J64" s="155">
        <f>E64/I64*100</f>
        <v>1.094890510948905</v>
      </c>
    </row>
    <row r="65" spans="1:10" s="10" customFormat="1" ht="14.25" customHeight="1">
      <c r="A65" s="429" t="s">
        <v>225</v>
      </c>
      <c r="B65" s="18" t="s">
        <v>243</v>
      </c>
      <c r="C65" s="65"/>
      <c r="D65" s="66"/>
      <c r="E65" s="67"/>
      <c r="F65" s="73"/>
      <c r="G65" s="303">
        <f t="shared" si="7"/>
        <v>0</v>
      </c>
      <c r="H65" s="488"/>
      <c r="I65" s="67"/>
      <c r="J65" s="478"/>
    </row>
    <row r="66" spans="1:10" s="10" customFormat="1" ht="17.25" customHeight="1">
      <c r="A66" s="432" t="s">
        <v>226</v>
      </c>
      <c r="B66" s="25" t="s">
        <v>244</v>
      </c>
      <c r="C66" s="145">
        <f>C67</f>
        <v>0</v>
      </c>
      <c r="D66" s="146">
        <f>D67</f>
        <v>0</v>
      </c>
      <c r="E66" s="147">
        <f>E67</f>
        <v>0.3</v>
      </c>
      <c r="F66" s="148"/>
      <c r="G66" s="303">
        <f t="shared" si="7"/>
        <v>0.3</v>
      </c>
      <c r="H66" s="476">
        <f>H67</f>
        <v>0</v>
      </c>
      <c r="I66" s="147">
        <f>I67</f>
        <v>27.4</v>
      </c>
      <c r="J66" s="155">
        <f>E66/I66*100</f>
        <v>1.094890510948905</v>
      </c>
    </row>
    <row r="67" spans="1:10" s="10" customFormat="1" ht="20.25" customHeight="1">
      <c r="A67" s="432" t="s">
        <v>146</v>
      </c>
      <c r="B67" s="3" t="s">
        <v>29</v>
      </c>
      <c r="C67" s="65"/>
      <c r="D67" s="66"/>
      <c r="E67" s="67">
        <v>0.3</v>
      </c>
      <c r="F67" s="58"/>
      <c r="G67" s="303">
        <f t="shared" si="7"/>
        <v>0.3</v>
      </c>
      <c r="H67" s="470"/>
      <c r="I67" s="67">
        <v>27.4</v>
      </c>
      <c r="J67" s="478">
        <f>E67/I67*100</f>
        <v>1.094890510948905</v>
      </c>
    </row>
    <row r="68" spans="1:10" s="10" customFormat="1" ht="18.75" customHeight="1">
      <c r="A68" s="432" t="s">
        <v>227</v>
      </c>
      <c r="B68" s="26" t="s">
        <v>245</v>
      </c>
      <c r="C68" s="145">
        <f>C69+C70</f>
        <v>0</v>
      </c>
      <c r="D68" s="146">
        <f>D69+D70</f>
        <v>0</v>
      </c>
      <c r="E68" s="147">
        <f>E69+E70</f>
        <v>0</v>
      </c>
      <c r="F68" s="165"/>
      <c r="G68" s="303">
        <f t="shared" si="7"/>
        <v>0</v>
      </c>
      <c r="H68" s="476">
        <f>H69+H70</f>
        <v>0</v>
      </c>
      <c r="I68" s="147">
        <f>I69+I70</f>
        <v>0</v>
      </c>
      <c r="J68" s="155"/>
    </row>
    <row r="69" spans="1:10" s="10" customFormat="1" ht="9.75" customHeight="1">
      <c r="A69" s="433" t="s">
        <v>228</v>
      </c>
      <c r="B69" s="16" t="s">
        <v>246</v>
      </c>
      <c r="C69" s="74"/>
      <c r="D69" s="75"/>
      <c r="E69" s="76"/>
      <c r="F69" s="77"/>
      <c r="G69" s="305">
        <f t="shared" si="7"/>
        <v>0</v>
      </c>
      <c r="H69" s="260"/>
      <c r="I69" s="76"/>
      <c r="J69" s="479"/>
    </row>
    <row r="70" spans="1:10" s="10" customFormat="1" ht="11.25" customHeight="1">
      <c r="A70" s="435" t="s">
        <v>229</v>
      </c>
      <c r="B70" s="17" t="s">
        <v>247</v>
      </c>
      <c r="C70" s="78"/>
      <c r="D70" s="79"/>
      <c r="E70" s="80"/>
      <c r="F70" s="81"/>
      <c r="G70" s="306">
        <f t="shared" si="7"/>
        <v>0</v>
      </c>
      <c r="H70" s="264"/>
      <c r="I70" s="80"/>
      <c r="J70" s="489"/>
    </row>
    <row r="71" spans="1:10" s="10" customFormat="1" ht="19.5" customHeight="1">
      <c r="A71" s="432" t="s">
        <v>230</v>
      </c>
      <c r="B71" s="26" t="s">
        <v>248</v>
      </c>
      <c r="C71" s="145">
        <f>C72+C74+C76</f>
        <v>0</v>
      </c>
      <c r="D71" s="146">
        <f>D72+D74+D76</f>
        <v>0</v>
      </c>
      <c r="E71" s="147">
        <f>E72+E74+E76</f>
        <v>0</v>
      </c>
      <c r="F71" s="166"/>
      <c r="G71" s="304">
        <f t="shared" si="7"/>
        <v>0</v>
      </c>
      <c r="H71" s="472">
        <f>H72+H74+H76</f>
        <v>0</v>
      </c>
      <c r="I71" s="147">
        <f>I72+I74+I76</f>
        <v>3.2</v>
      </c>
      <c r="J71" s="538"/>
    </row>
    <row r="72" spans="1:10" s="10" customFormat="1" ht="10.5" customHeight="1">
      <c r="A72" s="440" t="s">
        <v>231</v>
      </c>
      <c r="B72" s="23" t="s">
        <v>249</v>
      </c>
      <c r="C72" s="167">
        <f>C73</f>
        <v>0</v>
      </c>
      <c r="D72" s="168">
        <f>D73</f>
        <v>0</v>
      </c>
      <c r="E72" s="169">
        <f>E73</f>
        <v>0</v>
      </c>
      <c r="F72" s="170"/>
      <c r="G72" s="304">
        <f t="shared" si="7"/>
        <v>0</v>
      </c>
      <c r="H72" s="490">
        <f>H73</f>
        <v>0</v>
      </c>
      <c r="I72" s="169">
        <f>I73</f>
        <v>0</v>
      </c>
      <c r="J72" s="491"/>
    </row>
    <row r="73" spans="1:11" s="10" customFormat="1" ht="13.5" customHeight="1">
      <c r="A73" s="432" t="s">
        <v>147</v>
      </c>
      <c r="B73" s="18" t="s">
        <v>253</v>
      </c>
      <c r="C73" s="65"/>
      <c r="D73" s="66"/>
      <c r="E73" s="67"/>
      <c r="F73" s="82"/>
      <c r="G73" s="303">
        <f t="shared" si="7"/>
        <v>0</v>
      </c>
      <c r="H73" s="470"/>
      <c r="I73" s="67"/>
      <c r="J73" s="58"/>
      <c r="K73" s="121"/>
    </row>
    <row r="74" spans="1:10" s="10" customFormat="1" ht="27" customHeight="1">
      <c r="A74" s="432" t="s">
        <v>232</v>
      </c>
      <c r="B74" s="18" t="s">
        <v>90</v>
      </c>
      <c r="C74" s="162">
        <f>C75</f>
        <v>0</v>
      </c>
      <c r="D74" s="163">
        <f>D75</f>
        <v>0</v>
      </c>
      <c r="E74" s="164">
        <f>E75</f>
        <v>0</v>
      </c>
      <c r="F74" s="171"/>
      <c r="G74" s="303">
        <f t="shared" si="7"/>
        <v>0</v>
      </c>
      <c r="H74" s="492">
        <f>H75</f>
        <v>0</v>
      </c>
      <c r="I74" s="164">
        <f>I75</f>
        <v>0</v>
      </c>
      <c r="J74" s="493"/>
    </row>
    <row r="75" spans="1:10" s="10" customFormat="1" ht="31.5" customHeight="1">
      <c r="A75" s="432" t="s">
        <v>148</v>
      </c>
      <c r="B75" s="18" t="s">
        <v>254</v>
      </c>
      <c r="C75" s="65"/>
      <c r="D75" s="66"/>
      <c r="E75" s="67"/>
      <c r="F75" s="82"/>
      <c r="G75" s="303">
        <f t="shared" si="7"/>
        <v>0</v>
      </c>
      <c r="H75" s="470"/>
      <c r="I75" s="67"/>
      <c r="J75" s="58"/>
    </row>
    <row r="76" spans="1:10" s="10" customFormat="1" ht="9.75" customHeight="1">
      <c r="A76" s="432" t="s">
        <v>233</v>
      </c>
      <c r="B76" s="18" t="s">
        <v>91</v>
      </c>
      <c r="C76" s="162">
        <f>C77</f>
        <v>0</v>
      </c>
      <c r="D76" s="163">
        <f>D77</f>
        <v>0</v>
      </c>
      <c r="E76" s="164">
        <f>E77</f>
        <v>0</v>
      </c>
      <c r="F76" s="172"/>
      <c r="G76" s="303">
        <f t="shared" si="7"/>
        <v>0</v>
      </c>
      <c r="H76" s="494">
        <f>H77</f>
        <v>0</v>
      </c>
      <c r="I76" s="164">
        <f>I77</f>
        <v>3.2</v>
      </c>
      <c r="J76" s="493"/>
    </row>
    <row r="77" spans="1:10" s="10" customFormat="1" ht="18" customHeight="1" thickBot="1">
      <c r="A77" s="456" t="s">
        <v>149</v>
      </c>
      <c r="B77" s="19" t="s">
        <v>255</v>
      </c>
      <c r="C77" s="83"/>
      <c r="D77" s="84"/>
      <c r="E77" s="85"/>
      <c r="F77" s="86"/>
      <c r="G77" s="307">
        <f t="shared" si="7"/>
        <v>0</v>
      </c>
      <c r="H77" s="475"/>
      <c r="I77" s="85">
        <v>3.2</v>
      </c>
      <c r="J77" s="63"/>
    </row>
    <row r="78" spans="1:10" s="10" customFormat="1" ht="21.75" customHeight="1" thickBot="1">
      <c r="A78" s="757" t="s">
        <v>30</v>
      </c>
      <c r="B78" s="797"/>
      <c r="C78" s="173">
        <f>C14+C35+C41+C50+C58</f>
        <v>152755.2</v>
      </c>
      <c r="D78" s="174">
        <f>D14+D35+D41+D50+D58</f>
        <v>0</v>
      </c>
      <c r="E78" s="175">
        <f>E14+E35+E41+E50+E58</f>
        <v>153728</v>
      </c>
      <c r="F78" s="176">
        <f>E78/C78*100</f>
        <v>100.63683593095357</v>
      </c>
      <c r="G78" s="734">
        <f t="shared" si="7"/>
        <v>972.7999999999884</v>
      </c>
      <c r="H78" s="495">
        <f>H14+H35+H41+H50+H58</f>
        <v>0</v>
      </c>
      <c r="I78" s="177">
        <f>I14+I35+I41+I50+I58</f>
        <v>134961.49999999997</v>
      </c>
      <c r="J78" s="496">
        <f>E78/I78*100</f>
        <v>113.90507663296572</v>
      </c>
    </row>
    <row r="79" spans="1:10" s="10" customFormat="1" ht="9.75" customHeight="1">
      <c r="A79" s="4"/>
      <c r="B79" s="178" t="s">
        <v>120</v>
      </c>
      <c r="C79" s="179">
        <f>C78/C234*100</f>
        <v>41.62590282896629</v>
      </c>
      <c r="D79" s="180" t="e">
        <f>D78/D234*100</f>
        <v>#REF!</v>
      </c>
      <c r="E79" s="181">
        <f>E78/E234*100</f>
        <v>41.396239848727944</v>
      </c>
      <c r="F79" s="182"/>
      <c r="G79" s="312"/>
      <c r="H79" s="497" t="e">
        <f>H78/H234*100</f>
        <v>#REF!</v>
      </c>
      <c r="I79" s="181">
        <f>I78/I234*100</f>
        <v>37.873872650238</v>
      </c>
      <c r="J79" s="498"/>
    </row>
    <row r="80" spans="1:10" s="10" customFormat="1" ht="9.75" customHeight="1">
      <c r="A80" s="6"/>
      <c r="B80" s="183" t="s">
        <v>123</v>
      </c>
      <c r="C80" s="184">
        <f>C78/C12*100</f>
        <v>78.42186188467886</v>
      </c>
      <c r="D80" s="185" t="e">
        <f>D78/D12*100</f>
        <v>#DIV/0!</v>
      </c>
      <c r="E80" s="186">
        <f>E78/E12*100</f>
        <v>78.91406914529095</v>
      </c>
      <c r="F80" s="187"/>
      <c r="G80" s="313"/>
      <c r="H80" s="499" t="e">
        <f>H78/H12*100</f>
        <v>#DIV/0!</v>
      </c>
      <c r="I80" s="186">
        <f>I78/I12*100</f>
        <v>79.5939080905813</v>
      </c>
      <c r="J80" s="500"/>
    </row>
    <row r="81" spans="1:10" s="10" customFormat="1" ht="42" customHeight="1">
      <c r="A81" s="704"/>
      <c r="B81" s="705"/>
      <c r="C81" s="706"/>
      <c r="D81" s="706"/>
      <c r="E81" s="706"/>
      <c r="F81" s="707"/>
      <c r="G81" s="708"/>
      <c r="H81" s="708"/>
      <c r="I81" s="706"/>
      <c r="J81" s="707"/>
    </row>
    <row r="82" spans="1:10" s="10" customFormat="1" ht="25.5" customHeight="1" thickBot="1">
      <c r="A82" s="709" t="s">
        <v>256</v>
      </c>
      <c r="B82" s="710" t="s">
        <v>257</v>
      </c>
      <c r="C82" s="711">
        <f>C84+C87+C97+C100</f>
        <v>22931.2</v>
      </c>
      <c r="D82" s="712">
        <f>D84+D87+D97+D100</f>
        <v>0</v>
      </c>
      <c r="E82" s="713">
        <f>E84+E87+E97+E100</f>
        <v>23379.3</v>
      </c>
      <c r="F82" s="714">
        <f>E82/C82*100</f>
        <v>101.95410619592519</v>
      </c>
      <c r="G82" s="715">
        <f>E82-C82</f>
        <v>448.09999999999854</v>
      </c>
      <c r="H82" s="716">
        <f>H84+H87+H97+H100</f>
        <v>0</v>
      </c>
      <c r="I82" s="713">
        <f>I84+I87+I97+I100</f>
        <v>19434.3</v>
      </c>
      <c r="J82" s="717">
        <f>E82/I82*100</f>
        <v>120.29916179126596</v>
      </c>
    </row>
    <row r="83" spans="1:10" s="10" customFormat="1" ht="11.25" customHeight="1">
      <c r="A83" s="424"/>
      <c r="B83" s="136" t="s">
        <v>123</v>
      </c>
      <c r="C83" s="137">
        <f>C82/C12*100</f>
        <v>11.772479098910857</v>
      </c>
      <c r="D83" s="138" t="e">
        <f>D82/D12*100</f>
        <v>#DIV/0!</v>
      </c>
      <c r="E83" s="139">
        <f>E82/E12*100</f>
        <v>12.001429126564457</v>
      </c>
      <c r="F83" s="140"/>
      <c r="G83" s="301"/>
      <c r="H83" s="267" t="e">
        <f>H82/H12*100</f>
        <v>#DIV/0!</v>
      </c>
      <c r="I83" s="139">
        <f>I82/I12*100</f>
        <v>11.461430763623586</v>
      </c>
      <c r="J83" s="140"/>
    </row>
    <row r="84" spans="1:10" s="10" customFormat="1" ht="21" customHeight="1">
      <c r="A84" s="425" t="s">
        <v>212</v>
      </c>
      <c r="B84" s="371" t="s">
        <v>251</v>
      </c>
      <c r="C84" s="377">
        <f aca="true" t="shared" si="8" ref="C84:E85">C85</f>
        <v>0</v>
      </c>
      <c r="D84" s="378">
        <f t="shared" si="8"/>
        <v>0</v>
      </c>
      <c r="E84" s="379">
        <f t="shared" si="8"/>
        <v>0</v>
      </c>
      <c r="F84" s="380"/>
      <c r="G84" s="302">
        <f aca="true" t="shared" si="9" ref="G84:G101">E84-C84</f>
        <v>0</v>
      </c>
      <c r="H84" s="381">
        <f>H85</f>
        <v>0</v>
      </c>
      <c r="I84" s="379">
        <f>I85</f>
        <v>0</v>
      </c>
      <c r="J84" s="380"/>
    </row>
    <row r="85" spans="1:10" s="10" customFormat="1" ht="30.75" customHeight="1">
      <c r="A85" s="426" t="s">
        <v>150</v>
      </c>
      <c r="B85" s="370" t="s">
        <v>151</v>
      </c>
      <c r="C85" s="372">
        <f t="shared" si="8"/>
        <v>0</v>
      </c>
      <c r="D85" s="373">
        <f t="shared" si="8"/>
        <v>0</v>
      </c>
      <c r="E85" s="374">
        <f t="shared" si="8"/>
        <v>0</v>
      </c>
      <c r="F85" s="384"/>
      <c r="G85" s="375">
        <f t="shared" si="9"/>
        <v>0</v>
      </c>
      <c r="H85" s="376">
        <f>H86</f>
        <v>0</v>
      </c>
      <c r="I85" s="374">
        <f>I86</f>
        <v>0</v>
      </c>
      <c r="J85" s="384"/>
    </row>
    <row r="86" spans="1:10" s="10" customFormat="1" ht="33" customHeight="1">
      <c r="A86" s="426" t="s">
        <v>213</v>
      </c>
      <c r="B86" s="370" t="s">
        <v>252</v>
      </c>
      <c r="C86" s="386"/>
      <c r="D86" s="66"/>
      <c r="E86" s="382"/>
      <c r="F86" s="385"/>
      <c r="G86" s="302">
        <f t="shared" si="9"/>
        <v>0</v>
      </c>
      <c r="H86" s="383"/>
      <c r="I86" s="382"/>
      <c r="J86" s="56"/>
    </row>
    <row r="87" spans="1:10" s="10" customFormat="1" ht="42.75" customHeight="1">
      <c r="A87" s="427" t="s">
        <v>158</v>
      </c>
      <c r="B87" s="573" t="s">
        <v>328</v>
      </c>
      <c r="C87" s="141">
        <f>C89+C91+C93</f>
        <v>22570</v>
      </c>
      <c r="D87" s="142">
        <f>D89+D91+D93</f>
        <v>0</v>
      </c>
      <c r="E87" s="143">
        <f>E89+E91+E93</f>
        <v>23018</v>
      </c>
      <c r="F87" s="144">
        <f aca="true" t="shared" si="10" ref="F87:F93">E87/C87*100</f>
        <v>101.98493575542756</v>
      </c>
      <c r="G87" s="302">
        <f t="shared" si="9"/>
        <v>448</v>
      </c>
      <c r="H87" s="268">
        <f>H89+H91+H93</f>
        <v>0</v>
      </c>
      <c r="I87" s="143">
        <f>I89+I91+I93</f>
        <v>19115</v>
      </c>
      <c r="J87" s="144">
        <f aca="true" t="shared" si="11" ref="J87:J93">E87/I87*100</f>
        <v>120.41851948731363</v>
      </c>
    </row>
    <row r="88" spans="1:10" s="10" customFormat="1" ht="21.75" customHeight="1">
      <c r="A88" s="428"/>
      <c r="B88" s="189" t="s">
        <v>258</v>
      </c>
      <c r="C88" s="223">
        <f>C89+C91</f>
        <v>12250</v>
      </c>
      <c r="D88" s="224">
        <f>D89+D91</f>
        <v>0</v>
      </c>
      <c r="E88" s="225">
        <f>E89+E91</f>
        <v>12146.4</v>
      </c>
      <c r="F88" s="222">
        <f t="shared" si="10"/>
        <v>99.1542857142857</v>
      </c>
      <c r="G88" s="305">
        <f t="shared" si="9"/>
        <v>-103.60000000000036</v>
      </c>
      <c r="H88" s="280" t="e">
        <f>I88-#REF!</f>
        <v>#REF!</v>
      </c>
      <c r="I88" s="225">
        <f>I89+I91</f>
        <v>8352</v>
      </c>
      <c r="J88" s="222">
        <f t="shared" si="11"/>
        <v>145.43103448275863</v>
      </c>
    </row>
    <row r="89" spans="1:10" s="10" customFormat="1" ht="48" customHeight="1">
      <c r="A89" s="429" t="s">
        <v>159</v>
      </c>
      <c r="B89" s="34" t="s">
        <v>152</v>
      </c>
      <c r="C89" s="145">
        <f>SUM(C90:C90)</f>
        <v>10600</v>
      </c>
      <c r="D89" s="146">
        <f>SUM(D90:D90)</f>
        <v>0</v>
      </c>
      <c r="E89" s="147">
        <f>SUM(E90:E90)</f>
        <v>10917.9</v>
      </c>
      <c r="F89" s="148">
        <f t="shared" si="10"/>
        <v>102.99905660377358</v>
      </c>
      <c r="G89" s="303">
        <f t="shared" si="9"/>
        <v>317.89999999999964</v>
      </c>
      <c r="H89" s="265">
        <f>SUM(H90:H90)</f>
        <v>0</v>
      </c>
      <c r="I89" s="147">
        <f>SUM(I90:I90)</f>
        <v>6886.6</v>
      </c>
      <c r="J89" s="148">
        <f t="shared" si="11"/>
        <v>158.53832079690991</v>
      </c>
    </row>
    <row r="90" spans="1:11" s="10" customFormat="1" ht="33.75" customHeight="1">
      <c r="A90" s="430" t="s">
        <v>153</v>
      </c>
      <c r="B90" s="27" t="s">
        <v>87</v>
      </c>
      <c r="C90" s="65">
        <v>10600</v>
      </c>
      <c r="D90" s="66"/>
      <c r="E90" s="67">
        <v>10917.9</v>
      </c>
      <c r="F90" s="58">
        <f t="shared" si="10"/>
        <v>102.99905660377358</v>
      </c>
      <c r="G90" s="303">
        <f t="shared" si="9"/>
        <v>317.89999999999964</v>
      </c>
      <c r="H90" s="257"/>
      <c r="I90" s="67">
        <v>6886.6</v>
      </c>
      <c r="J90" s="58">
        <f t="shared" si="11"/>
        <v>158.53832079690991</v>
      </c>
      <c r="K90" s="121"/>
    </row>
    <row r="91" spans="1:10" s="10" customFormat="1" ht="52.5" customHeight="1">
      <c r="A91" s="431" t="s">
        <v>160</v>
      </c>
      <c r="B91" s="87" t="s">
        <v>329</v>
      </c>
      <c r="C91" s="151">
        <f>C92</f>
        <v>1650</v>
      </c>
      <c r="D91" s="152">
        <f>D92</f>
        <v>0</v>
      </c>
      <c r="E91" s="153">
        <f>E92</f>
        <v>1228.5</v>
      </c>
      <c r="F91" s="154">
        <f t="shared" si="10"/>
        <v>74.45454545454545</v>
      </c>
      <c r="G91" s="302">
        <f t="shared" si="9"/>
        <v>-421.5</v>
      </c>
      <c r="H91" s="269">
        <f>H92</f>
        <v>0</v>
      </c>
      <c r="I91" s="153">
        <f>I92</f>
        <v>1465.4</v>
      </c>
      <c r="J91" s="154">
        <f t="shared" si="11"/>
        <v>83.83376552477138</v>
      </c>
    </row>
    <row r="92" spans="1:10" s="10" customFormat="1" ht="34.5" customHeight="1">
      <c r="A92" s="431" t="s">
        <v>305</v>
      </c>
      <c r="B92" s="28" t="s">
        <v>330</v>
      </c>
      <c r="C92" s="65">
        <v>1650</v>
      </c>
      <c r="D92" s="66"/>
      <c r="E92" s="67">
        <v>1228.5</v>
      </c>
      <c r="F92" s="58">
        <f t="shared" si="10"/>
        <v>74.45454545454545</v>
      </c>
      <c r="G92" s="303">
        <f t="shared" si="9"/>
        <v>-421.5</v>
      </c>
      <c r="H92" s="257"/>
      <c r="I92" s="67">
        <v>1465.4</v>
      </c>
      <c r="J92" s="58">
        <f t="shared" si="11"/>
        <v>83.83376552477138</v>
      </c>
    </row>
    <row r="93" spans="1:10" s="10" customFormat="1" ht="53.25" customHeight="1">
      <c r="A93" s="432" t="s">
        <v>161</v>
      </c>
      <c r="B93" s="88" t="s">
        <v>240</v>
      </c>
      <c r="C93" s="145">
        <f>C94+C95+C96</f>
        <v>10320</v>
      </c>
      <c r="D93" s="146">
        <f>D94+D95+D96</f>
        <v>0</v>
      </c>
      <c r="E93" s="147">
        <f>E94+E95+E96</f>
        <v>10871.6</v>
      </c>
      <c r="F93" s="148">
        <f t="shared" si="10"/>
        <v>105.34496124031007</v>
      </c>
      <c r="G93" s="303">
        <f t="shared" si="9"/>
        <v>551.6000000000004</v>
      </c>
      <c r="H93" s="265">
        <f>H94+H95+H96</f>
        <v>0</v>
      </c>
      <c r="I93" s="147">
        <f>I94+I95+I96</f>
        <v>10763</v>
      </c>
      <c r="J93" s="148">
        <f t="shared" si="11"/>
        <v>101.0090123571495</v>
      </c>
    </row>
    <row r="94" spans="1:10" s="10" customFormat="1" ht="30" customHeight="1">
      <c r="A94" s="433" t="s">
        <v>162</v>
      </c>
      <c r="B94" s="29" t="s">
        <v>331</v>
      </c>
      <c r="C94" s="74"/>
      <c r="D94" s="75"/>
      <c r="E94" s="76"/>
      <c r="F94" s="61"/>
      <c r="G94" s="305">
        <f t="shared" si="9"/>
        <v>0</v>
      </c>
      <c r="H94" s="262"/>
      <c r="I94" s="76"/>
      <c r="J94" s="501"/>
    </row>
    <row r="95" spans="1:10" s="10" customFormat="1" ht="27.75" customHeight="1">
      <c r="A95" s="434" t="s">
        <v>238</v>
      </c>
      <c r="B95" s="30" t="s">
        <v>331</v>
      </c>
      <c r="C95" s="95">
        <v>420</v>
      </c>
      <c r="D95" s="96"/>
      <c r="E95" s="97">
        <v>429.5</v>
      </c>
      <c r="F95" s="89">
        <f>E95/C95*100</f>
        <v>102.26190476190476</v>
      </c>
      <c r="G95" s="308">
        <f t="shared" si="9"/>
        <v>9.5</v>
      </c>
      <c r="H95" s="270"/>
      <c r="I95" s="97">
        <v>505.9</v>
      </c>
      <c r="J95" s="89">
        <f>E95/I95*100</f>
        <v>84.89820122553866</v>
      </c>
    </row>
    <row r="96" spans="1:10" s="10" customFormat="1" ht="29.25" customHeight="1">
      <c r="A96" s="435" t="s">
        <v>239</v>
      </c>
      <c r="B96" s="31" t="s">
        <v>331</v>
      </c>
      <c r="C96" s="78">
        <v>9900</v>
      </c>
      <c r="D96" s="79"/>
      <c r="E96" s="80">
        <v>10442.1</v>
      </c>
      <c r="F96" s="62">
        <f>E96/C96*100</f>
        <v>105.47575757575758</v>
      </c>
      <c r="G96" s="306">
        <f t="shared" si="9"/>
        <v>542.1000000000004</v>
      </c>
      <c r="H96" s="263"/>
      <c r="I96" s="80">
        <v>10257.1</v>
      </c>
      <c r="J96" s="62">
        <f>E96/I96*100</f>
        <v>101.80362870596953</v>
      </c>
    </row>
    <row r="97" spans="1:10" s="10" customFormat="1" ht="24" customHeight="1">
      <c r="A97" s="436" t="s">
        <v>163</v>
      </c>
      <c r="B97" s="190" t="s">
        <v>259</v>
      </c>
      <c r="C97" s="191">
        <f>C98</f>
        <v>361.2</v>
      </c>
      <c r="D97" s="192">
        <f>D98</f>
        <v>0</v>
      </c>
      <c r="E97" s="193">
        <f>E98</f>
        <v>361.3</v>
      </c>
      <c r="F97" s="194">
        <f>E97/C97*100</f>
        <v>100.0276854928018</v>
      </c>
      <c r="G97" s="303">
        <f t="shared" si="9"/>
        <v>0.10000000000002274</v>
      </c>
      <c r="H97" s="271">
        <f>H98</f>
        <v>0</v>
      </c>
      <c r="I97" s="193">
        <f>I98</f>
        <v>319.3</v>
      </c>
      <c r="J97" s="194">
        <f>E97/I97*100</f>
        <v>113.15377388036329</v>
      </c>
    </row>
    <row r="98" spans="1:10" s="10" customFormat="1" ht="30.75" customHeight="1">
      <c r="A98" s="432" t="s">
        <v>306</v>
      </c>
      <c r="B98" s="32" t="s">
        <v>260</v>
      </c>
      <c r="C98" s="145">
        <f>SUM(C99)</f>
        <v>361.2</v>
      </c>
      <c r="D98" s="146">
        <f>SUM(D99)</f>
        <v>0</v>
      </c>
      <c r="E98" s="147">
        <f>SUM(E99)</f>
        <v>361.3</v>
      </c>
      <c r="F98" s="148">
        <f>E98/C98*100</f>
        <v>100.0276854928018</v>
      </c>
      <c r="G98" s="303">
        <f t="shared" si="9"/>
        <v>0.10000000000002274</v>
      </c>
      <c r="H98" s="265">
        <f>SUM(H99)</f>
        <v>0</v>
      </c>
      <c r="I98" s="147">
        <f>SUM(I99)</f>
        <v>319.3</v>
      </c>
      <c r="J98" s="148">
        <f>E98/I98*100</f>
        <v>113.15377388036329</v>
      </c>
    </row>
    <row r="99" spans="1:10" s="10" customFormat="1" ht="25.5" customHeight="1">
      <c r="A99" s="429" t="s">
        <v>307</v>
      </c>
      <c r="B99" s="8" t="s">
        <v>261</v>
      </c>
      <c r="C99" s="65">
        <v>361.2</v>
      </c>
      <c r="D99" s="66"/>
      <c r="E99" s="67">
        <v>361.3</v>
      </c>
      <c r="F99" s="58">
        <f>E99/C99*100</f>
        <v>100.0276854928018</v>
      </c>
      <c r="G99" s="303">
        <f t="shared" si="9"/>
        <v>0.10000000000002274</v>
      </c>
      <c r="H99" s="257"/>
      <c r="I99" s="67">
        <v>319.3</v>
      </c>
      <c r="J99" s="58">
        <f>E99/I99*100</f>
        <v>113.15377388036329</v>
      </c>
    </row>
    <row r="100" spans="1:10" s="10" customFormat="1" ht="71.25" customHeight="1" thickBot="1">
      <c r="A100" s="430"/>
      <c r="B100" s="5"/>
      <c r="C100" s="122"/>
      <c r="D100" s="123"/>
      <c r="E100" s="255"/>
      <c r="F100" s="90"/>
      <c r="G100" s="315">
        <f t="shared" si="9"/>
        <v>0</v>
      </c>
      <c r="H100" s="272"/>
      <c r="I100" s="255"/>
      <c r="J100" s="90"/>
    </row>
    <row r="101" spans="1:10" s="10" customFormat="1" ht="23.25" customHeight="1" thickBot="1">
      <c r="A101" s="422" t="s">
        <v>262</v>
      </c>
      <c r="B101" s="195" t="s">
        <v>265</v>
      </c>
      <c r="C101" s="132">
        <f>SUM(C103)</f>
        <v>1070</v>
      </c>
      <c r="D101" s="133">
        <f>SUM(D103)</f>
        <v>0</v>
      </c>
      <c r="E101" s="134">
        <f>SUM(E103)</f>
        <v>592.8</v>
      </c>
      <c r="F101" s="188">
        <f aca="true" t="shared" si="12" ref="F101:F112">E101/C101*100</f>
        <v>55.401869158878505</v>
      </c>
      <c r="G101" s="314">
        <f t="shared" si="9"/>
        <v>-477.20000000000005</v>
      </c>
      <c r="H101" s="266">
        <f>SUM(H103)</f>
        <v>0</v>
      </c>
      <c r="I101" s="134">
        <f>SUM(I103)</f>
        <v>773</v>
      </c>
      <c r="J101" s="135">
        <f>E101/I101*100</f>
        <v>76.6882276843467</v>
      </c>
    </row>
    <row r="102" spans="1:10" s="10" customFormat="1" ht="15" customHeight="1">
      <c r="A102" s="424"/>
      <c r="B102" s="136" t="s">
        <v>123</v>
      </c>
      <c r="C102" s="137">
        <f>C101/C12*100</f>
        <v>0.5493193830167901</v>
      </c>
      <c r="D102" s="138" t="e">
        <f>D101/D12*100</f>
        <v>#DIV/0!</v>
      </c>
      <c r="E102" s="139">
        <f>E101/E12*100</f>
        <v>0.3043053977761272</v>
      </c>
      <c r="F102" s="140">
        <f t="shared" si="12"/>
        <v>55.39680688216786</v>
      </c>
      <c r="G102" s="301"/>
      <c r="H102" s="267" t="e">
        <f>H101/H12*100</f>
        <v>#DIV/0!</v>
      </c>
      <c r="I102" s="139">
        <f>I101/I12*100</f>
        <v>0.4558788317706854</v>
      </c>
      <c r="J102" s="140">
        <f>E102/I102*100</f>
        <v>66.75137702581414</v>
      </c>
    </row>
    <row r="103" spans="1:10" s="10" customFormat="1" ht="15.75" customHeight="1">
      <c r="A103" s="437" t="s">
        <v>164</v>
      </c>
      <c r="B103" s="34" t="s">
        <v>266</v>
      </c>
      <c r="C103" s="145">
        <f>C104+C105+C106+C107</f>
        <v>1070</v>
      </c>
      <c r="D103" s="146"/>
      <c r="E103" s="147">
        <f>E104+E105+E106+E107</f>
        <v>592.8</v>
      </c>
      <c r="F103" s="148">
        <f t="shared" si="12"/>
        <v>55.401869158878505</v>
      </c>
      <c r="G103" s="303">
        <f aca="true" t="shared" si="13" ref="G103:G108">E103-C103</f>
        <v>-477.20000000000005</v>
      </c>
      <c r="H103" s="585"/>
      <c r="I103" s="147">
        <f>I104</f>
        <v>773</v>
      </c>
      <c r="J103" s="148">
        <f>E103/I103*100</f>
        <v>76.6882276843467</v>
      </c>
    </row>
    <row r="104" spans="1:10" s="12" customFormat="1" ht="16.5" customHeight="1">
      <c r="A104" s="576" t="s">
        <v>348</v>
      </c>
      <c r="B104" s="581" t="s">
        <v>354</v>
      </c>
      <c r="C104" s="59">
        <v>60</v>
      </c>
      <c r="D104" s="464"/>
      <c r="E104" s="60">
        <v>91.1</v>
      </c>
      <c r="F104" s="61">
        <f t="shared" si="12"/>
        <v>151.83333333333334</v>
      </c>
      <c r="G104" s="305">
        <f t="shared" si="13"/>
        <v>31.099999999999994</v>
      </c>
      <c r="H104" s="586"/>
      <c r="I104" s="791">
        <v>773</v>
      </c>
      <c r="J104" s="754"/>
    </row>
    <row r="105" spans="1:10" s="12" customFormat="1" ht="15" customHeight="1">
      <c r="A105" s="577" t="s">
        <v>349</v>
      </c>
      <c r="B105" s="582" t="s">
        <v>355</v>
      </c>
      <c r="C105" s="294">
        <v>10</v>
      </c>
      <c r="D105" s="406"/>
      <c r="E105" s="296">
        <v>8.4</v>
      </c>
      <c r="F105" s="70">
        <f t="shared" si="12"/>
        <v>84.00000000000001</v>
      </c>
      <c r="G105" s="310">
        <f t="shared" si="13"/>
        <v>-1.5999999999999996</v>
      </c>
      <c r="H105" s="587"/>
      <c r="I105" s="792"/>
      <c r="J105" s="755"/>
    </row>
    <row r="106" spans="1:10" s="12" customFormat="1" ht="15" customHeight="1">
      <c r="A106" s="577" t="s">
        <v>350</v>
      </c>
      <c r="B106" s="578" t="s">
        <v>351</v>
      </c>
      <c r="C106" s="294">
        <v>90</v>
      </c>
      <c r="D106" s="406"/>
      <c r="E106" s="296">
        <v>83.3</v>
      </c>
      <c r="F106" s="70">
        <f t="shared" si="12"/>
        <v>92.55555555555556</v>
      </c>
      <c r="G106" s="310">
        <f t="shared" si="13"/>
        <v>-6.700000000000003</v>
      </c>
      <c r="H106" s="587"/>
      <c r="I106" s="792"/>
      <c r="J106" s="755"/>
    </row>
    <row r="107" spans="1:10" s="12" customFormat="1" ht="15.75" customHeight="1" thickBot="1">
      <c r="A107" s="579" t="s">
        <v>352</v>
      </c>
      <c r="B107" s="580" t="s">
        <v>353</v>
      </c>
      <c r="C107" s="71">
        <v>910</v>
      </c>
      <c r="D107" s="588"/>
      <c r="E107" s="68">
        <v>410</v>
      </c>
      <c r="F107" s="69">
        <f t="shared" si="12"/>
        <v>45.05494505494506</v>
      </c>
      <c r="G107" s="309">
        <f t="shared" si="13"/>
        <v>-500</v>
      </c>
      <c r="H107" s="589"/>
      <c r="I107" s="793"/>
      <c r="J107" s="756"/>
    </row>
    <row r="108" spans="1:10" s="10" customFormat="1" ht="24" customHeight="1" thickBot="1">
      <c r="A108" s="422" t="s">
        <v>267</v>
      </c>
      <c r="B108" s="195" t="s">
        <v>268</v>
      </c>
      <c r="C108" s="132">
        <f>C110</f>
        <v>8700</v>
      </c>
      <c r="D108" s="133">
        <f>D110</f>
        <v>0</v>
      </c>
      <c r="E108" s="134">
        <f>E110</f>
        <v>7786.6</v>
      </c>
      <c r="F108" s="188">
        <f t="shared" si="12"/>
        <v>89.50114942528737</v>
      </c>
      <c r="G108" s="314">
        <f t="shared" si="13"/>
        <v>-913.3999999999996</v>
      </c>
      <c r="H108" s="266">
        <f>H110</f>
        <v>0</v>
      </c>
      <c r="I108" s="134">
        <f>I110</f>
        <v>6703.8</v>
      </c>
      <c r="J108" s="135">
        <f>E108/I108*100</f>
        <v>116.15203317521406</v>
      </c>
    </row>
    <row r="109" spans="1:10" s="10" customFormat="1" ht="15.75" customHeight="1">
      <c r="A109" s="424"/>
      <c r="B109" s="136" t="s">
        <v>123</v>
      </c>
      <c r="C109" s="137">
        <f>C108/C12*100</f>
        <v>4.466428628267359</v>
      </c>
      <c r="D109" s="138" t="e">
        <f>D108/D12*100</f>
        <v>#DIV/0!</v>
      </c>
      <c r="E109" s="139">
        <f>E108/E12*100</f>
        <v>3.9971396935283265</v>
      </c>
      <c r="F109" s="140">
        <f t="shared" si="12"/>
        <v>89.4929713693627</v>
      </c>
      <c r="G109" s="301"/>
      <c r="H109" s="267" t="e">
        <f>H108/H12*100</f>
        <v>#DIV/0!</v>
      </c>
      <c r="I109" s="139">
        <f>I108/I12*100</f>
        <v>3.9535841040418123</v>
      </c>
      <c r="J109" s="140">
        <f>E109/I109*100</f>
        <v>101.10167352812822</v>
      </c>
    </row>
    <row r="110" spans="1:10" s="10" customFormat="1" ht="22.5" customHeight="1">
      <c r="A110" s="428" t="s">
        <v>12</v>
      </c>
      <c r="B110" s="7" t="s">
        <v>13</v>
      </c>
      <c r="C110" s="151">
        <f>SUM(C111)</f>
        <v>8700</v>
      </c>
      <c r="D110" s="152">
        <f>SUM(D113)</f>
        <v>0</v>
      </c>
      <c r="E110" s="153">
        <f>SUM(E111)</f>
        <v>7786.6</v>
      </c>
      <c r="F110" s="154">
        <f t="shared" si="12"/>
        <v>89.50114942528737</v>
      </c>
      <c r="G110" s="302">
        <f>E110-C110</f>
        <v>-913.3999999999996</v>
      </c>
      <c r="H110" s="269">
        <f>SUM(H113)</f>
        <v>0</v>
      </c>
      <c r="I110" s="153">
        <f>SUM(I111)</f>
        <v>6703.8</v>
      </c>
      <c r="J110" s="154">
        <f>E110/I110*100</f>
        <v>116.15203317521406</v>
      </c>
    </row>
    <row r="111" spans="1:10" s="10" customFormat="1" ht="21" customHeight="1">
      <c r="A111" s="430" t="s">
        <v>14</v>
      </c>
      <c r="B111" s="5" t="s">
        <v>16</v>
      </c>
      <c r="C111" s="557">
        <f>C112+C113</f>
        <v>8700</v>
      </c>
      <c r="D111" s="558"/>
      <c r="E111" s="204">
        <f>E112+E113</f>
        <v>7786.6</v>
      </c>
      <c r="F111" s="203">
        <f t="shared" si="12"/>
        <v>89.50114942528737</v>
      </c>
      <c r="G111" s="559">
        <f>E111-C111</f>
        <v>-913.3999999999996</v>
      </c>
      <c r="H111" s="560"/>
      <c r="I111" s="204">
        <f>I112+I113</f>
        <v>6703.8</v>
      </c>
      <c r="J111" s="203">
        <f>E111/I111*100</f>
        <v>116.15203317521406</v>
      </c>
    </row>
    <row r="112" spans="1:10" s="10" customFormat="1" ht="24.75" customHeight="1">
      <c r="A112" s="441" t="s">
        <v>15</v>
      </c>
      <c r="B112" s="556" t="s">
        <v>17</v>
      </c>
      <c r="C112" s="246">
        <v>8700</v>
      </c>
      <c r="D112" s="247"/>
      <c r="E112" s="91">
        <v>7786.6</v>
      </c>
      <c r="F112" s="70">
        <f t="shared" si="12"/>
        <v>89.50114942528737</v>
      </c>
      <c r="G112" s="310">
        <f>E112-C112</f>
        <v>-913.3999999999996</v>
      </c>
      <c r="H112" s="258"/>
      <c r="I112" s="91"/>
      <c r="J112" s="70"/>
    </row>
    <row r="113" spans="1:10" s="10" customFormat="1" ht="32.25" customHeight="1" thickBot="1">
      <c r="A113" s="554" t="s">
        <v>11</v>
      </c>
      <c r="B113" s="555" t="s">
        <v>269</v>
      </c>
      <c r="C113" s="124"/>
      <c r="D113" s="125"/>
      <c r="E113" s="248"/>
      <c r="F113" s="404"/>
      <c r="G113" s="405">
        <f>E113-C113</f>
        <v>0</v>
      </c>
      <c r="H113" s="281"/>
      <c r="I113" s="248">
        <v>6703.8</v>
      </c>
      <c r="J113" s="404"/>
    </row>
    <row r="114" spans="1:10" s="10" customFormat="1" ht="24.75" customHeight="1" thickBot="1">
      <c r="A114" s="422" t="s">
        <v>270</v>
      </c>
      <c r="B114" s="195" t="s">
        <v>271</v>
      </c>
      <c r="C114" s="132">
        <f>C116+C118+C124</f>
        <v>5157.3</v>
      </c>
      <c r="D114" s="133">
        <f>D116+D118+D124</f>
        <v>0</v>
      </c>
      <c r="E114" s="134">
        <f>E116+E118+E124</f>
        <v>5752.799999999999</v>
      </c>
      <c r="F114" s="347">
        <f>E114/C114*100</f>
        <v>111.54673957303238</v>
      </c>
      <c r="G114" s="735">
        <f>E114-C114</f>
        <v>595.4999999999991</v>
      </c>
      <c r="H114" s="266">
        <f>H116+H118+H124</f>
        <v>0</v>
      </c>
      <c r="I114" s="134">
        <f>I116+I118+I124</f>
        <v>3045.7</v>
      </c>
      <c r="J114" s="502">
        <f>E114/I114*100</f>
        <v>188.8826870670125</v>
      </c>
    </row>
    <row r="115" spans="1:10" s="10" customFormat="1" ht="12.75" customHeight="1">
      <c r="A115" s="424"/>
      <c r="B115" s="136" t="s">
        <v>123</v>
      </c>
      <c r="C115" s="137">
        <f>C114/C12*100</f>
        <v>2.6476680878808336</v>
      </c>
      <c r="D115" s="138" t="e">
        <f>D114/D12*100</f>
        <v>#DIV/0!</v>
      </c>
      <c r="E115" s="139">
        <f>E114/E12*100</f>
        <v>2.9531175646533474</v>
      </c>
      <c r="F115" s="140"/>
      <c r="G115" s="301"/>
      <c r="H115" s="267" t="e">
        <f>H114/H12*100</f>
        <v>#DIV/0!</v>
      </c>
      <c r="I115" s="139">
        <f>I114/I12*100</f>
        <v>1.796209777391949</v>
      </c>
      <c r="J115" s="140"/>
    </row>
    <row r="116" spans="1:10" s="10" customFormat="1" ht="18" customHeight="1">
      <c r="A116" s="437" t="s">
        <v>165</v>
      </c>
      <c r="B116" s="35" t="s">
        <v>272</v>
      </c>
      <c r="C116" s="196">
        <f>SUM(C117)</f>
        <v>30</v>
      </c>
      <c r="D116" s="197">
        <f>SUM(D117)</f>
        <v>0</v>
      </c>
      <c r="E116" s="198">
        <f>SUM(E117)</f>
        <v>37</v>
      </c>
      <c r="F116" s="199">
        <f>E116/C116*100</f>
        <v>123.33333333333334</v>
      </c>
      <c r="G116" s="308">
        <f aca="true" t="shared" si="14" ref="G116:G129">E116-C116</f>
        <v>7</v>
      </c>
      <c r="H116" s="273">
        <f>SUM(H117)</f>
        <v>0</v>
      </c>
      <c r="I116" s="198">
        <f>SUM(I117)</f>
        <v>22.1</v>
      </c>
      <c r="J116" s="199">
        <f>E116/I116*100</f>
        <v>167.42081447963798</v>
      </c>
    </row>
    <row r="117" spans="1:10" s="10" customFormat="1" ht="20.25" customHeight="1">
      <c r="A117" s="439" t="s">
        <v>308</v>
      </c>
      <c r="B117" s="36" t="s">
        <v>31</v>
      </c>
      <c r="C117" s="78">
        <v>30</v>
      </c>
      <c r="D117" s="79"/>
      <c r="E117" s="80">
        <v>37</v>
      </c>
      <c r="F117" s="62">
        <f>E117/C117*100</f>
        <v>123.33333333333334</v>
      </c>
      <c r="G117" s="306">
        <f t="shared" si="14"/>
        <v>7</v>
      </c>
      <c r="H117" s="263"/>
      <c r="I117" s="80">
        <v>22.1</v>
      </c>
      <c r="J117" s="62">
        <f>E117/I117*100</f>
        <v>167.42081447963798</v>
      </c>
    </row>
    <row r="118" spans="1:10" s="10" customFormat="1" ht="36.75" customHeight="1">
      <c r="A118" s="430" t="s">
        <v>166</v>
      </c>
      <c r="B118" s="332" t="s">
        <v>332</v>
      </c>
      <c r="C118" s="200">
        <f>C119+C122</f>
        <v>4476.7</v>
      </c>
      <c r="D118" s="201">
        <f>D119</f>
        <v>0</v>
      </c>
      <c r="E118" s="202">
        <f>E119+E122</f>
        <v>4966.4</v>
      </c>
      <c r="F118" s="336">
        <f>E118/C118*100</f>
        <v>110.93886121473406</v>
      </c>
      <c r="G118" s="315">
        <f t="shared" si="14"/>
        <v>489.6999999999998</v>
      </c>
      <c r="H118" s="274">
        <f>H119</f>
        <v>0</v>
      </c>
      <c r="I118" s="204">
        <f>I119+I122</f>
        <v>2000.3</v>
      </c>
      <c r="J118" s="336">
        <f>E118/I118*100</f>
        <v>248.28275758636204</v>
      </c>
    </row>
    <row r="119" spans="1:10" s="10" customFormat="1" ht="36.75" customHeight="1">
      <c r="A119" s="441" t="s">
        <v>20</v>
      </c>
      <c r="B119" s="333" t="s">
        <v>23</v>
      </c>
      <c r="C119" s="328">
        <f>C120+C121</f>
        <v>0</v>
      </c>
      <c r="D119" s="329">
        <f>D120+D121</f>
        <v>0</v>
      </c>
      <c r="E119" s="330">
        <f>E120+E121</f>
        <v>0</v>
      </c>
      <c r="F119" s="337"/>
      <c r="G119" s="310">
        <f t="shared" si="14"/>
        <v>0</v>
      </c>
      <c r="H119" s="334">
        <f>H120+H121</f>
        <v>0</v>
      </c>
      <c r="I119" s="330">
        <f>I120+I121</f>
        <v>2000.3</v>
      </c>
      <c r="J119" s="503"/>
    </row>
    <row r="120" spans="1:10" s="10" customFormat="1" ht="35.25" customHeight="1">
      <c r="A120" s="441" t="s">
        <v>21</v>
      </c>
      <c r="B120" s="331" t="s">
        <v>0</v>
      </c>
      <c r="C120" s="246"/>
      <c r="D120" s="247"/>
      <c r="E120" s="91"/>
      <c r="F120" s="338"/>
      <c r="G120" s="310">
        <f t="shared" si="14"/>
        <v>0</v>
      </c>
      <c r="H120" s="258"/>
      <c r="I120" s="91"/>
      <c r="J120" s="70"/>
    </row>
    <row r="121" spans="1:10" s="10" customFormat="1" ht="42.75" customHeight="1">
      <c r="A121" s="568" t="s">
        <v>22</v>
      </c>
      <c r="B121" s="327" t="s">
        <v>214</v>
      </c>
      <c r="C121" s="78"/>
      <c r="D121" s="79"/>
      <c r="E121" s="80"/>
      <c r="F121" s="339"/>
      <c r="G121" s="306">
        <f t="shared" si="14"/>
        <v>0</v>
      </c>
      <c r="H121" s="263"/>
      <c r="I121" s="254">
        <v>2000.3</v>
      </c>
      <c r="J121" s="62"/>
    </row>
    <row r="122" spans="1:10" s="10" customFormat="1" ht="42" customHeight="1">
      <c r="A122" s="430" t="s">
        <v>18</v>
      </c>
      <c r="B122" s="569" t="s">
        <v>333</v>
      </c>
      <c r="C122" s="561">
        <f>C123</f>
        <v>4476.7</v>
      </c>
      <c r="D122" s="562"/>
      <c r="E122" s="563">
        <f>E123</f>
        <v>4966.4</v>
      </c>
      <c r="F122" s="564">
        <f>E122/C122*100</f>
        <v>110.93886121473406</v>
      </c>
      <c r="G122" s="565">
        <f t="shared" si="14"/>
        <v>489.6999999999998</v>
      </c>
      <c r="H122" s="566"/>
      <c r="I122" s="208">
        <f>I123</f>
        <v>0</v>
      </c>
      <c r="J122" s="567"/>
    </row>
    <row r="123" spans="1:10" s="10" customFormat="1" ht="42.75" customHeight="1">
      <c r="A123" s="439" t="s">
        <v>19</v>
      </c>
      <c r="B123" s="569" t="s">
        <v>334</v>
      </c>
      <c r="C123" s="78">
        <v>4476.7</v>
      </c>
      <c r="D123" s="79"/>
      <c r="E123" s="80">
        <v>4966.4</v>
      </c>
      <c r="F123" s="339">
        <f>E123/C123*100</f>
        <v>110.93886121473406</v>
      </c>
      <c r="G123" s="306">
        <f t="shared" si="14"/>
        <v>489.6999999999998</v>
      </c>
      <c r="H123" s="263"/>
      <c r="I123" s="80"/>
      <c r="J123" s="62"/>
    </row>
    <row r="124" spans="1:10" s="10" customFormat="1" ht="27" customHeight="1">
      <c r="A124" s="442" t="s">
        <v>167</v>
      </c>
      <c r="B124" s="92" t="s">
        <v>340</v>
      </c>
      <c r="C124" s="145">
        <f>C125+C127</f>
        <v>650.6</v>
      </c>
      <c r="D124" s="146">
        <f>D125+D127</f>
        <v>0</v>
      </c>
      <c r="E124" s="147">
        <f>E125+E127</f>
        <v>749.4</v>
      </c>
      <c r="F124" s="340">
        <f>E124/C124*100</f>
        <v>115.18598217030433</v>
      </c>
      <c r="G124" s="303">
        <f t="shared" si="14"/>
        <v>98.79999999999995</v>
      </c>
      <c r="H124" s="265">
        <f>H125+H127</f>
        <v>0</v>
      </c>
      <c r="I124" s="147">
        <f>I125+I127</f>
        <v>1023.3</v>
      </c>
      <c r="J124" s="148">
        <f aca="true" t="shared" si="15" ref="J124:J133">E124/I124*100</f>
        <v>73.2336558194078</v>
      </c>
    </row>
    <row r="125" spans="1:10" s="10" customFormat="1" ht="21" customHeight="1">
      <c r="A125" s="430" t="s">
        <v>168</v>
      </c>
      <c r="B125" s="93" t="s">
        <v>273</v>
      </c>
      <c r="C125" s="200">
        <f>C126</f>
        <v>640</v>
      </c>
      <c r="D125" s="201">
        <f>D126</f>
        <v>0</v>
      </c>
      <c r="E125" s="202">
        <f>E126</f>
        <v>738.8</v>
      </c>
      <c r="F125" s="341">
        <f>E125/C125*100</f>
        <v>115.4375</v>
      </c>
      <c r="G125" s="315">
        <f t="shared" si="14"/>
        <v>98.79999999999995</v>
      </c>
      <c r="H125" s="274">
        <f>H126</f>
        <v>0</v>
      </c>
      <c r="I125" s="202">
        <f>I126</f>
        <v>676.1</v>
      </c>
      <c r="J125" s="203">
        <f t="shared" si="15"/>
        <v>109.27377606862889</v>
      </c>
    </row>
    <row r="126" spans="1:10" s="10" customFormat="1" ht="24" customHeight="1">
      <c r="A126" s="439" t="s">
        <v>309</v>
      </c>
      <c r="B126" s="38" t="s">
        <v>274</v>
      </c>
      <c r="C126" s="78">
        <v>640</v>
      </c>
      <c r="D126" s="79"/>
      <c r="E126" s="80">
        <v>738.8</v>
      </c>
      <c r="F126" s="346">
        <f>E126/C126*100</f>
        <v>115.4375</v>
      </c>
      <c r="G126" s="306">
        <f t="shared" si="14"/>
        <v>98.79999999999995</v>
      </c>
      <c r="H126" s="263"/>
      <c r="I126" s="80">
        <v>676.1</v>
      </c>
      <c r="J126" s="62">
        <f t="shared" si="15"/>
        <v>109.27377606862889</v>
      </c>
    </row>
    <row r="127" spans="1:10" s="10" customFormat="1" ht="24" customHeight="1">
      <c r="A127" s="430" t="s">
        <v>169</v>
      </c>
      <c r="B127" s="37" t="s">
        <v>341</v>
      </c>
      <c r="C127" s="223">
        <f>C128</f>
        <v>10.6</v>
      </c>
      <c r="D127" s="201">
        <f>D128</f>
        <v>0</v>
      </c>
      <c r="E127" s="202">
        <f>E128</f>
        <v>10.6</v>
      </c>
      <c r="F127" s="335"/>
      <c r="G127" s="315">
        <f t="shared" si="14"/>
        <v>0</v>
      </c>
      <c r="H127" s="274">
        <f>H128</f>
        <v>0</v>
      </c>
      <c r="I127" s="202">
        <f>I128</f>
        <v>347.2</v>
      </c>
      <c r="J127" s="203">
        <f t="shared" si="15"/>
        <v>3.052995391705069</v>
      </c>
    </row>
    <row r="128" spans="1:10" s="10" customFormat="1" ht="21" customHeight="1" thickBot="1">
      <c r="A128" s="443" t="s">
        <v>310</v>
      </c>
      <c r="B128" s="40" t="s">
        <v>342</v>
      </c>
      <c r="C128" s="129">
        <v>10.6</v>
      </c>
      <c r="D128" s="130"/>
      <c r="E128" s="126">
        <v>10.6</v>
      </c>
      <c r="F128" s="94"/>
      <c r="G128" s="309">
        <f t="shared" si="14"/>
        <v>0</v>
      </c>
      <c r="H128" s="259"/>
      <c r="I128" s="126">
        <v>347.2</v>
      </c>
      <c r="J128" s="69">
        <f t="shared" si="15"/>
        <v>3.052995391705069</v>
      </c>
    </row>
    <row r="129" spans="1:10" s="10" customFormat="1" ht="20.25" customHeight="1" thickBot="1">
      <c r="A129" s="422" t="s">
        <v>275</v>
      </c>
      <c r="B129" s="195" t="s">
        <v>276</v>
      </c>
      <c r="C129" s="132">
        <f>C131</f>
        <v>514</v>
      </c>
      <c r="D129" s="133">
        <f>D131</f>
        <v>0</v>
      </c>
      <c r="E129" s="134">
        <f>E131</f>
        <v>394.4</v>
      </c>
      <c r="F129" s="205">
        <f>E129/C129*100</f>
        <v>76.73151750972762</v>
      </c>
      <c r="G129" s="314">
        <f t="shared" si="14"/>
        <v>-119.60000000000002</v>
      </c>
      <c r="H129" s="266">
        <f>H131</f>
        <v>0</v>
      </c>
      <c r="I129" s="134">
        <f>I131</f>
        <v>518.3</v>
      </c>
      <c r="J129" s="188">
        <f t="shared" si="15"/>
        <v>76.09492571869573</v>
      </c>
    </row>
    <row r="130" spans="1:10" s="10" customFormat="1" ht="13.5" customHeight="1">
      <c r="A130" s="424"/>
      <c r="B130" s="136" t="s">
        <v>123</v>
      </c>
      <c r="C130" s="137">
        <f>C129/C12*100</f>
        <v>0.26387865688843937</v>
      </c>
      <c r="D130" s="138" t="e">
        <f>D129/D12*100</f>
        <v>#DIV/0!</v>
      </c>
      <c r="E130" s="139">
        <f>E129/E12*100</f>
        <v>0.20245959663108054</v>
      </c>
      <c r="F130" s="140"/>
      <c r="G130" s="301"/>
      <c r="H130" s="267" t="e">
        <f>H129/H12*100</f>
        <v>#DIV/0!</v>
      </c>
      <c r="I130" s="139">
        <f>I129/I12*100</f>
        <v>0.3056688208366704</v>
      </c>
      <c r="J130" s="140">
        <f t="shared" si="15"/>
        <v>66.23495195777977</v>
      </c>
    </row>
    <row r="131" spans="1:10" s="10" customFormat="1" ht="23.25" customHeight="1">
      <c r="A131" s="437" t="s">
        <v>170</v>
      </c>
      <c r="B131" s="34" t="s">
        <v>343</v>
      </c>
      <c r="C131" s="206">
        <f>SUM(C132)</f>
        <v>514</v>
      </c>
      <c r="D131" s="207">
        <f>SUM(D132)</f>
        <v>0</v>
      </c>
      <c r="E131" s="208">
        <f>SUM(E132)</f>
        <v>394.4</v>
      </c>
      <c r="F131" s="209">
        <f>E131/C131*100</f>
        <v>76.73151750972762</v>
      </c>
      <c r="G131" s="308">
        <f>E131-C131</f>
        <v>-119.60000000000002</v>
      </c>
      <c r="H131" s="275">
        <f>SUM(H132)</f>
        <v>0</v>
      </c>
      <c r="I131" s="208">
        <f>SUM(I132)</f>
        <v>518.3</v>
      </c>
      <c r="J131" s="199">
        <f t="shared" si="15"/>
        <v>76.09492571869573</v>
      </c>
    </row>
    <row r="132" spans="1:11" s="10" customFormat="1" ht="27.75" customHeight="1" thickBot="1">
      <c r="A132" s="443" t="s">
        <v>171</v>
      </c>
      <c r="B132" s="21" t="s">
        <v>344</v>
      </c>
      <c r="C132" s="129">
        <v>514</v>
      </c>
      <c r="D132" s="130"/>
      <c r="E132" s="126">
        <v>394.4</v>
      </c>
      <c r="F132" s="69">
        <f>E132/C132*100</f>
        <v>76.73151750972762</v>
      </c>
      <c r="G132" s="309">
        <f>E132-C132</f>
        <v>-119.60000000000002</v>
      </c>
      <c r="H132" s="259"/>
      <c r="I132" s="126">
        <v>518.3</v>
      </c>
      <c r="J132" s="69">
        <f t="shared" si="15"/>
        <v>76.09492571869573</v>
      </c>
      <c r="K132" s="121"/>
    </row>
    <row r="133" spans="1:10" s="10" customFormat="1" ht="21.75" customHeight="1" thickBot="1">
      <c r="A133" s="422" t="s">
        <v>277</v>
      </c>
      <c r="B133" s="195" t="s">
        <v>278</v>
      </c>
      <c r="C133" s="132">
        <f>C135+C138+C139+C140+C142+C147+C148+C149+C150+C152+C153</f>
        <v>3202.1</v>
      </c>
      <c r="D133" s="133">
        <f>D135+D138+D139+D140+D142+D147+D148+D149+D150+D153</f>
        <v>0</v>
      </c>
      <c r="E133" s="134">
        <f>E135+E138+E139+E140+E142+E147+E148+E149+E150+E152+E153</f>
        <v>2646.5</v>
      </c>
      <c r="F133" s="205">
        <f>E133/C133*100</f>
        <v>82.64888666812405</v>
      </c>
      <c r="G133" s="314">
        <f>G135+G138+G139+G140+G142+G147+G148+G149+G150+G152+G153</f>
        <v>-555.5999999999999</v>
      </c>
      <c r="H133" s="266">
        <f>H135+H138+H139+H140+H142+H147+H148+H149+H150+H153</f>
        <v>0</v>
      </c>
      <c r="I133" s="134">
        <f>I135+I138+I139+I140+I142+I147+I148+I149+I150+I152+I153</f>
        <v>3279.8999999999996</v>
      </c>
      <c r="J133" s="188">
        <f t="shared" si="15"/>
        <v>80.6884356230373</v>
      </c>
    </row>
    <row r="134" spans="1:10" s="10" customFormat="1" ht="12.75" customHeight="1">
      <c r="A134" s="444"/>
      <c r="B134" s="210" t="s">
        <v>123</v>
      </c>
      <c r="C134" s="211">
        <f>C133/C12*100</f>
        <v>1.643902426502863</v>
      </c>
      <c r="D134" s="212" t="e">
        <f>D133/D12*100</f>
        <v>#DIV/0!</v>
      </c>
      <c r="E134" s="213">
        <f>E133/E12*100</f>
        <v>1.358542906907086</v>
      </c>
      <c r="F134" s="214"/>
      <c r="G134" s="316"/>
      <c r="H134" s="276" t="e">
        <f>H133/H12*100</f>
        <v>#DIV/0!</v>
      </c>
      <c r="I134" s="213">
        <f>I133/I12*100</f>
        <v>1.9343298581172976</v>
      </c>
      <c r="J134" s="214"/>
    </row>
    <row r="135" spans="1:10" s="10" customFormat="1" ht="21" customHeight="1">
      <c r="A135" s="435" t="s">
        <v>184</v>
      </c>
      <c r="B135" s="36" t="s">
        <v>279</v>
      </c>
      <c r="C135" s="215">
        <f>SUM(C136:C137)</f>
        <v>200</v>
      </c>
      <c r="D135" s="216">
        <f>SUM(D136:D137)</f>
        <v>0</v>
      </c>
      <c r="E135" s="217">
        <f>SUM(E136:E137)</f>
        <v>117.9</v>
      </c>
      <c r="F135" s="218">
        <f>E135/C135*100</f>
        <v>58.95</v>
      </c>
      <c r="G135" s="306">
        <f aca="true" t="shared" si="16" ref="G135:G155">E135-C135</f>
        <v>-82.1</v>
      </c>
      <c r="H135" s="277">
        <f>SUM(H136:H137)</f>
        <v>0</v>
      </c>
      <c r="I135" s="217">
        <f>SUM(I136:I137)</f>
        <v>184.7</v>
      </c>
      <c r="J135" s="504">
        <f>E135/I135*100</f>
        <v>63.83324309691392</v>
      </c>
    </row>
    <row r="136" spans="1:10" s="10" customFormat="1" ht="45" customHeight="1">
      <c r="A136" s="433" t="s">
        <v>185</v>
      </c>
      <c r="B136" s="574" t="s">
        <v>345</v>
      </c>
      <c r="C136" s="74">
        <v>70</v>
      </c>
      <c r="D136" s="75"/>
      <c r="E136" s="76">
        <v>73.4</v>
      </c>
      <c r="F136" s="61">
        <f>E136/C136*100</f>
        <v>104.85714285714288</v>
      </c>
      <c r="G136" s="305">
        <f t="shared" si="16"/>
        <v>3.4000000000000057</v>
      </c>
      <c r="H136" s="262"/>
      <c r="I136" s="76">
        <v>68.4</v>
      </c>
      <c r="J136" s="61">
        <f>E136/I136*100</f>
        <v>107.30994152046785</v>
      </c>
    </row>
    <row r="137" spans="1:10" s="10" customFormat="1" ht="27.75" customHeight="1">
      <c r="A137" s="435" t="s">
        <v>186</v>
      </c>
      <c r="B137" s="38" t="s">
        <v>280</v>
      </c>
      <c r="C137" s="78">
        <v>130</v>
      </c>
      <c r="D137" s="79"/>
      <c r="E137" s="80">
        <v>44.5</v>
      </c>
      <c r="F137" s="62">
        <f>E137/C137*100</f>
        <v>34.23076923076923</v>
      </c>
      <c r="G137" s="306">
        <f t="shared" si="16"/>
        <v>-85.5</v>
      </c>
      <c r="H137" s="263"/>
      <c r="I137" s="80">
        <v>116.3</v>
      </c>
      <c r="J137" s="339">
        <f>E137/I137*100</f>
        <v>38.26311263972485</v>
      </c>
    </row>
    <row r="138" spans="1:10" s="10" customFormat="1" ht="27.75" customHeight="1">
      <c r="A138" s="432" t="s">
        <v>187</v>
      </c>
      <c r="B138" s="39" t="s">
        <v>281</v>
      </c>
      <c r="C138" s="65">
        <v>210</v>
      </c>
      <c r="D138" s="66"/>
      <c r="E138" s="67">
        <v>52.4</v>
      </c>
      <c r="F138" s="58">
        <f>E138/C138*100</f>
        <v>24.952380952380953</v>
      </c>
      <c r="G138" s="303">
        <f t="shared" si="16"/>
        <v>-157.6</v>
      </c>
      <c r="H138" s="257"/>
      <c r="I138" s="67">
        <v>154.9</v>
      </c>
      <c r="J138" s="58">
        <f>E138/I138*100</f>
        <v>33.82827630729503</v>
      </c>
    </row>
    <row r="139" spans="1:10" s="10" customFormat="1" ht="27" customHeight="1">
      <c r="A139" s="432" t="s">
        <v>188</v>
      </c>
      <c r="B139" s="8" t="s">
        <v>282</v>
      </c>
      <c r="C139" s="65">
        <v>0</v>
      </c>
      <c r="D139" s="66"/>
      <c r="E139" s="67">
        <v>0.5</v>
      </c>
      <c r="F139" s="58"/>
      <c r="G139" s="303">
        <f t="shared" si="16"/>
        <v>0.5</v>
      </c>
      <c r="H139" s="257"/>
      <c r="I139" s="67">
        <v>0</v>
      </c>
      <c r="J139" s="58"/>
    </row>
    <row r="140" spans="1:10" s="10" customFormat="1" ht="26.25" customHeight="1">
      <c r="A140" s="440" t="s">
        <v>189</v>
      </c>
      <c r="B140" s="9" t="s">
        <v>283</v>
      </c>
      <c r="C140" s="200">
        <f>C141</f>
        <v>440</v>
      </c>
      <c r="D140" s="201">
        <f>D141</f>
        <v>0</v>
      </c>
      <c r="E140" s="202">
        <f>E141</f>
        <v>122.3</v>
      </c>
      <c r="F140" s="203">
        <f aca="true" t="shared" si="17" ref="F140:F146">E140/C140*100</f>
        <v>27.795454545454547</v>
      </c>
      <c r="G140" s="315">
        <f t="shared" si="16"/>
        <v>-317.7</v>
      </c>
      <c r="H140" s="274">
        <f>H141</f>
        <v>0</v>
      </c>
      <c r="I140" s="204">
        <f>I141</f>
        <v>568.1</v>
      </c>
      <c r="J140" s="203">
        <f aca="true" t="shared" si="18" ref="J140:J146">E140/I140*100</f>
        <v>21.527900017602533</v>
      </c>
    </row>
    <row r="141" spans="1:10" s="10" customFormat="1" ht="29.25" customHeight="1">
      <c r="A141" s="439" t="s">
        <v>190</v>
      </c>
      <c r="B141" s="38" t="s">
        <v>294</v>
      </c>
      <c r="C141" s="78">
        <v>440</v>
      </c>
      <c r="D141" s="79"/>
      <c r="E141" s="80">
        <v>122.3</v>
      </c>
      <c r="F141" s="62">
        <f t="shared" si="17"/>
        <v>27.795454545454547</v>
      </c>
      <c r="G141" s="306">
        <f t="shared" si="16"/>
        <v>-317.7</v>
      </c>
      <c r="H141" s="263"/>
      <c r="I141" s="80">
        <v>568.1</v>
      </c>
      <c r="J141" s="62">
        <f t="shared" si="18"/>
        <v>21.527900017602533</v>
      </c>
    </row>
    <row r="142" spans="1:10" s="10" customFormat="1" ht="34.5" customHeight="1">
      <c r="A142" s="445" t="s">
        <v>191</v>
      </c>
      <c r="B142" s="43" t="s">
        <v>108</v>
      </c>
      <c r="C142" s="200">
        <f>C143+C144+C145+C146</f>
        <v>141</v>
      </c>
      <c r="D142" s="201">
        <f>D143+D144+D145+D146</f>
        <v>0</v>
      </c>
      <c r="E142" s="202">
        <f>E143+E144+E145+E146</f>
        <v>166</v>
      </c>
      <c r="F142" s="203">
        <f t="shared" si="17"/>
        <v>117.7304964539007</v>
      </c>
      <c r="G142" s="315">
        <f t="shared" si="16"/>
        <v>25</v>
      </c>
      <c r="H142" s="274">
        <f>H143+H144+H145+H146</f>
        <v>0</v>
      </c>
      <c r="I142" s="202">
        <f>I143+I144+I145+I146</f>
        <v>68.1</v>
      </c>
      <c r="J142" s="203">
        <f t="shared" si="18"/>
        <v>243.75917767988255</v>
      </c>
    </row>
    <row r="143" spans="1:10" s="10" customFormat="1" ht="18" customHeight="1">
      <c r="A143" s="446" t="s">
        <v>192</v>
      </c>
      <c r="B143" s="575" t="s">
        <v>347</v>
      </c>
      <c r="C143" s="246">
        <v>30</v>
      </c>
      <c r="D143" s="247"/>
      <c r="E143" s="91">
        <v>30</v>
      </c>
      <c r="F143" s="70">
        <f t="shared" si="17"/>
        <v>100</v>
      </c>
      <c r="G143" s="310">
        <f t="shared" si="16"/>
        <v>0</v>
      </c>
      <c r="H143" s="258"/>
      <c r="I143" s="91">
        <v>30</v>
      </c>
      <c r="J143" s="338">
        <f t="shared" si="18"/>
        <v>100</v>
      </c>
    </row>
    <row r="144" spans="1:10" s="10" customFormat="1" ht="19.5" customHeight="1">
      <c r="A144" s="446" t="s">
        <v>193</v>
      </c>
      <c r="B144" s="575" t="s">
        <v>346</v>
      </c>
      <c r="C144" s="246">
        <v>6</v>
      </c>
      <c r="D144" s="247"/>
      <c r="E144" s="91">
        <v>0</v>
      </c>
      <c r="F144" s="70">
        <f t="shared" si="17"/>
        <v>0</v>
      </c>
      <c r="G144" s="310">
        <f t="shared" si="16"/>
        <v>-6</v>
      </c>
      <c r="H144" s="258"/>
      <c r="I144" s="91">
        <v>0.3</v>
      </c>
      <c r="J144" s="338">
        <f t="shared" si="18"/>
        <v>0</v>
      </c>
    </row>
    <row r="145" spans="1:10" s="10" customFormat="1" ht="18.75" customHeight="1">
      <c r="A145" s="446" t="s">
        <v>194</v>
      </c>
      <c r="B145" s="349" t="s">
        <v>295</v>
      </c>
      <c r="C145" s="246">
        <v>75</v>
      </c>
      <c r="D145" s="247"/>
      <c r="E145" s="91">
        <v>122.5</v>
      </c>
      <c r="F145" s="70">
        <f t="shared" si="17"/>
        <v>163.33333333333334</v>
      </c>
      <c r="G145" s="310">
        <f t="shared" si="16"/>
        <v>47.5</v>
      </c>
      <c r="H145" s="258"/>
      <c r="I145" s="91">
        <v>26</v>
      </c>
      <c r="J145" s="338">
        <f t="shared" si="18"/>
        <v>471.1538461538462</v>
      </c>
    </row>
    <row r="146" spans="1:10" s="10" customFormat="1" ht="17.25" customHeight="1">
      <c r="A146" s="447" t="s">
        <v>195</v>
      </c>
      <c r="B146" s="350" t="s">
        <v>296</v>
      </c>
      <c r="C146" s="78">
        <v>30</v>
      </c>
      <c r="D146" s="79"/>
      <c r="E146" s="80">
        <v>13.5</v>
      </c>
      <c r="F146" s="62">
        <f t="shared" si="17"/>
        <v>45</v>
      </c>
      <c r="G146" s="306">
        <f t="shared" si="16"/>
        <v>-16.5</v>
      </c>
      <c r="H146" s="263"/>
      <c r="I146" s="80">
        <v>11.8</v>
      </c>
      <c r="J146" s="339">
        <f t="shared" si="18"/>
        <v>114.40677966101693</v>
      </c>
    </row>
    <row r="147" spans="1:10" s="10" customFormat="1" ht="9.75" customHeight="1">
      <c r="A147" s="429"/>
      <c r="B147" s="39"/>
      <c r="C147" s="65"/>
      <c r="D147" s="66"/>
      <c r="E147" s="67"/>
      <c r="F147" s="58"/>
      <c r="G147" s="303">
        <f t="shared" si="16"/>
        <v>0</v>
      </c>
      <c r="H147" s="257"/>
      <c r="I147" s="67"/>
      <c r="J147" s="58"/>
    </row>
    <row r="148" spans="1:10" s="10" customFormat="1" ht="28.5" customHeight="1">
      <c r="A148" s="429" t="s">
        <v>196</v>
      </c>
      <c r="B148" s="39" t="s">
        <v>297</v>
      </c>
      <c r="C148" s="65">
        <v>650</v>
      </c>
      <c r="D148" s="66"/>
      <c r="E148" s="67">
        <v>676.5</v>
      </c>
      <c r="F148" s="58">
        <f>E148/C148*100</f>
        <v>104.07692307692307</v>
      </c>
      <c r="G148" s="303">
        <f t="shared" si="16"/>
        <v>26.5</v>
      </c>
      <c r="H148" s="257"/>
      <c r="I148" s="67">
        <v>523.7</v>
      </c>
      <c r="J148" s="58">
        <f>E148/I148*100</f>
        <v>129.17700973839982</v>
      </c>
    </row>
    <row r="149" spans="1:10" s="10" customFormat="1" ht="23.25" customHeight="1">
      <c r="A149" s="432" t="s">
        <v>197</v>
      </c>
      <c r="B149" s="8" t="s">
        <v>298</v>
      </c>
      <c r="C149" s="65">
        <v>0</v>
      </c>
      <c r="D149" s="66"/>
      <c r="E149" s="67">
        <v>1</v>
      </c>
      <c r="F149" s="58"/>
      <c r="G149" s="303">
        <f t="shared" si="16"/>
        <v>1</v>
      </c>
      <c r="H149" s="257"/>
      <c r="I149" s="67">
        <v>659.7</v>
      </c>
      <c r="J149" s="58">
        <f>E149/I149*100</f>
        <v>0.1515840533575868</v>
      </c>
    </row>
    <row r="150" spans="1:13" s="10" customFormat="1" ht="42" customHeight="1">
      <c r="A150" s="440" t="s">
        <v>198</v>
      </c>
      <c r="B150" s="5" t="s">
        <v>1</v>
      </c>
      <c r="C150" s="200">
        <f>C151</f>
        <v>18.8</v>
      </c>
      <c r="D150" s="202">
        <f>D151</f>
        <v>0</v>
      </c>
      <c r="E150" s="202">
        <f>E151</f>
        <v>18.9</v>
      </c>
      <c r="F150" s="203">
        <f>E150/C150*100</f>
        <v>100.53191489361701</v>
      </c>
      <c r="G150" s="317">
        <f t="shared" si="16"/>
        <v>0.09999999999999787</v>
      </c>
      <c r="H150" s="278">
        <f>H151</f>
        <v>0</v>
      </c>
      <c r="I150" s="202">
        <f>I151</f>
        <v>59.6</v>
      </c>
      <c r="J150" s="203">
        <f>E150/I150*100</f>
        <v>31.71140939597315</v>
      </c>
      <c r="M150" s="354"/>
    </row>
    <row r="151" spans="1:13" s="10" customFormat="1" ht="28.5" customHeight="1">
      <c r="A151" s="439" t="s">
        <v>199</v>
      </c>
      <c r="B151" s="353" t="s">
        <v>2</v>
      </c>
      <c r="C151" s="78">
        <v>18.8</v>
      </c>
      <c r="D151" s="79"/>
      <c r="E151" s="80">
        <v>18.9</v>
      </c>
      <c r="F151" s="62">
        <f>E151/C151*100</f>
        <v>100.53191489361701</v>
      </c>
      <c r="G151" s="306">
        <f t="shared" si="16"/>
        <v>0.09999999999999787</v>
      </c>
      <c r="H151" s="263"/>
      <c r="I151" s="80">
        <v>59.6</v>
      </c>
      <c r="J151" s="62">
        <f>E151/I151*100</f>
        <v>31.71140939597315</v>
      </c>
      <c r="M151" s="355"/>
    </row>
    <row r="152" spans="1:13" s="10" customFormat="1" ht="42">
      <c r="A152" s="583" t="s">
        <v>356</v>
      </c>
      <c r="B152" s="584" t="s">
        <v>357</v>
      </c>
      <c r="C152" s="65">
        <v>12.3</v>
      </c>
      <c r="D152" s="66"/>
      <c r="E152" s="67">
        <v>34</v>
      </c>
      <c r="F152" s="58">
        <f>E152/C152*100</f>
        <v>276.4227642276423</v>
      </c>
      <c r="G152" s="303">
        <f t="shared" si="16"/>
        <v>21.7</v>
      </c>
      <c r="H152" s="257"/>
      <c r="I152" s="67"/>
      <c r="J152" s="58"/>
      <c r="M152" s="355"/>
    </row>
    <row r="153" spans="1:10" s="10" customFormat="1" ht="21.75" customHeight="1">
      <c r="A153" s="437" t="s">
        <v>200</v>
      </c>
      <c r="B153" s="34" t="s">
        <v>299</v>
      </c>
      <c r="C153" s="196">
        <f>C154</f>
        <v>1530</v>
      </c>
      <c r="D153" s="198">
        <f>D154</f>
        <v>0</v>
      </c>
      <c r="E153" s="198">
        <f>E154</f>
        <v>1457</v>
      </c>
      <c r="F153" s="199">
        <f>E153/C153*100</f>
        <v>95.22875816993464</v>
      </c>
      <c r="G153" s="351">
        <f t="shared" si="16"/>
        <v>-73</v>
      </c>
      <c r="H153" s="352">
        <f>H154</f>
        <v>0</v>
      </c>
      <c r="I153" s="198">
        <f>I154</f>
        <v>1061.1</v>
      </c>
      <c r="J153" s="199">
        <f>E153/I153*100</f>
        <v>137.31033832815004</v>
      </c>
    </row>
    <row r="154" spans="1:10" s="10" customFormat="1" ht="21" customHeight="1" thickBot="1">
      <c r="A154" s="443" t="s">
        <v>201</v>
      </c>
      <c r="B154" s="40" t="s">
        <v>300</v>
      </c>
      <c r="C154" s="129">
        <v>1530</v>
      </c>
      <c r="D154" s="130"/>
      <c r="E154" s="126">
        <v>1457</v>
      </c>
      <c r="F154" s="69">
        <f>E154/C154*100</f>
        <v>95.22875816993464</v>
      </c>
      <c r="G154" s="309">
        <f t="shared" si="16"/>
        <v>-73</v>
      </c>
      <c r="H154" s="259"/>
      <c r="I154" s="126">
        <v>1061.1</v>
      </c>
      <c r="J154" s="69">
        <f>E154/I154*100</f>
        <v>137.31033832815004</v>
      </c>
    </row>
    <row r="155" spans="1:10" s="10" customFormat="1" ht="21" customHeight="1" thickBot="1">
      <c r="A155" s="448" t="s">
        <v>301</v>
      </c>
      <c r="B155" s="149" t="s">
        <v>302</v>
      </c>
      <c r="C155" s="132">
        <f>C158+C160</f>
        <v>456.7</v>
      </c>
      <c r="D155" s="133">
        <f>D158+D160</f>
        <v>0</v>
      </c>
      <c r="E155" s="134">
        <f>E158+E160</f>
        <v>523.9</v>
      </c>
      <c r="F155" s="135"/>
      <c r="G155" s="314">
        <f t="shared" si="16"/>
        <v>67.19999999999999</v>
      </c>
      <c r="H155" s="266">
        <f>H158+H160</f>
        <v>0</v>
      </c>
      <c r="I155" s="134">
        <f>I158+I160</f>
        <v>846.1</v>
      </c>
      <c r="J155" s="506">
        <f>E155/I155*100</f>
        <v>61.919394870582664</v>
      </c>
    </row>
    <row r="156" spans="1:10" s="10" customFormat="1" ht="10.5" customHeight="1">
      <c r="A156" s="424"/>
      <c r="B156" s="136" t="s">
        <v>123</v>
      </c>
      <c r="C156" s="137">
        <f>C155/C12*100</f>
        <v>0.2344618338539888</v>
      </c>
      <c r="D156" s="138" t="e">
        <f>D155/D12*100</f>
        <v>#DIV/0!</v>
      </c>
      <c r="E156" s="139">
        <f>E155/E12*100</f>
        <v>0.26893656864863874</v>
      </c>
      <c r="F156" s="140"/>
      <c r="G156" s="301"/>
      <c r="H156" s="267" t="e">
        <f>H155/H12*100</f>
        <v>#DIV/0!</v>
      </c>
      <c r="I156" s="139">
        <f>I155/I12*100</f>
        <v>0.49898975363671016</v>
      </c>
      <c r="J156" s="140"/>
    </row>
    <row r="157" spans="1:10" s="10" customFormat="1" ht="18.75" customHeight="1">
      <c r="A157" s="449" t="s">
        <v>202</v>
      </c>
      <c r="B157" s="20" t="s">
        <v>303</v>
      </c>
      <c r="C157" s="219">
        <f>C158</f>
        <v>0</v>
      </c>
      <c r="D157" s="220">
        <f>D158</f>
        <v>0</v>
      </c>
      <c r="E157" s="221">
        <f>E158</f>
        <v>67.1</v>
      </c>
      <c r="F157" s="222"/>
      <c r="G157" s="305">
        <f>E157-C157</f>
        <v>67.1</v>
      </c>
      <c r="H157" s="279">
        <f>H158</f>
        <v>0</v>
      </c>
      <c r="I157" s="221">
        <f>I158</f>
        <v>170.1</v>
      </c>
      <c r="J157" s="222">
        <f>E157/I157*100</f>
        <v>39.44738389182834</v>
      </c>
    </row>
    <row r="158" spans="1:10" s="10" customFormat="1" ht="21" customHeight="1">
      <c r="A158" s="450" t="s">
        <v>203</v>
      </c>
      <c r="B158" s="34" t="s">
        <v>313</v>
      </c>
      <c r="C158" s="95"/>
      <c r="D158" s="96"/>
      <c r="E158" s="97">
        <v>67.1</v>
      </c>
      <c r="F158" s="98"/>
      <c r="G158" s="318">
        <f>E158-C158</f>
        <v>67.1</v>
      </c>
      <c r="H158" s="270"/>
      <c r="I158" s="97">
        <v>170.1</v>
      </c>
      <c r="J158" s="89">
        <f>E158/I158*100</f>
        <v>39.44738389182834</v>
      </c>
    </row>
    <row r="159" spans="1:10" s="10" customFormat="1" ht="18" customHeight="1">
      <c r="A159" s="433" t="s">
        <v>204</v>
      </c>
      <c r="B159" s="20" t="s">
        <v>314</v>
      </c>
      <c r="C159" s="223">
        <f>C160</f>
        <v>456.7</v>
      </c>
      <c r="D159" s="224">
        <f>D160</f>
        <v>0</v>
      </c>
      <c r="E159" s="225">
        <f>E160</f>
        <v>456.8</v>
      </c>
      <c r="F159" s="226"/>
      <c r="G159" s="319">
        <f>E159-C159</f>
        <v>0.10000000000002274</v>
      </c>
      <c r="H159" s="280">
        <f>H160</f>
        <v>0</v>
      </c>
      <c r="I159" s="221">
        <f>I160</f>
        <v>676</v>
      </c>
      <c r="J159" s="222">
        <f>E159/I159*100</f>
        <v>67.57396449704142</v>
      </c>
    </row>
    <row r="160" spans="1:11" s="10" customFormat="1" ht="25.5" customHeight="1" thickBot="1">
      <c r="A160" s="451" t="s">
        <v>311</v>
      </c>
      <c r="B160" s="41" t="s">
        <v>315</v>
      </c>
      <c r="C160" s="124">
        <v>456.7</v>
      </c>
      <c r="D160" s="125"/>
      <c r="E160" s="248">
        <v>456.8</v>
      </c>
      <c r="F160" s="392"/>
      <c r="G160" s="320">
        <f>E160-C160</f>
        <v>0.10000000000002274</v>
      </c>
      <c r="H160" s="281"/>
      <c r="I160" s="248">
        <v>676</v>
      </c>
      <c r="J160" s="404">
        <f>E160/I160*100</f>
        <v>67.57396449704142</v>
      </c>
      <c r="K160" s="121"/>
    </row>
    <row r="161" spans="1:10" s="10" customFormat="1" ht="21" customHeight="1" thickBot="1">
      <c r="A161" s="757" t="s">
        <v>32</v>
      </c>
      <c r="B161" s="758"/>
      <c r="C161" s="173">
        <f>C82+C101+C108+C114+C129+C133+C155</f>
        <v>42031.299999999996</v>
      </c>
      <c r="D161" s="174">
        <f>D82+D101+D108+D114+D129+D133+D155</f>
        <v>0</v>
      </c>
      <c r="E161" s="175">
        <f>E82+E101+E108+E114+E129+E133+E155</f>
        <v>41076.3</v>
      </c>
      <c r="F161" s="176">
        <f>E161/C161*100</f>
        <v>97.72788374378145</v>
      </c>
      <c r="G161" s="300">
        <f>E161-C161</f>
        <v>-954.9999999999927</v>
      </c>
      <c r="H161" s="282">
        <f>H82+H101+H108+H114+H129+H133+H155</f>
        <v>0</v>
      </c>
      <c r="I161" s="175">
        <f>I82+I101+I108+I114+I129+I133+I155</f>
        <v>34601.1</v>
      </c>
      <c r="J161" s="176">
        <f>E161/I161*100</f>
        <v>118.71385591787546</v>
      </c>
    </row>
    <row r="162" spans="1:10" s="10" customFormat="1" ht="10.5" customHeight="1">
      <c r="A162" s="4"/>
      <c r="B162" s="227" t="s">
        <v>120</v>
      </c>
      <c r="C162" s="179">
        <f>C161/C234*100</f>
        <v>11.45355974510282</v>
      </c>
      <c r="D162" s="180" t="e">
        <f>D161/D234*100</f>
        <v>#REF!</v>
      </c>
      <c r="E162" s="181">
        <f>E161/E234*100</f>
        <v>11.061123327554537</v>
      </c>
      <c r="F162" s="182"/>
      <c r="G162" s="312"/>
      <c r="H162" s="283" t="e">
        <f>H161/H234*100</f>
        <v>#REF!</v>
      </c>
      <c r="I162" s="181">
        <f>I161/I234*100</f>
        <v>9.710011039875448</v>
      </c>
      <c r="J162" s="182"/>
    </row>
    <row r="163" spans="1:10" s="10" customFormat="1" ht="9.75" customHeight="1" thickBot="1">
      <c r="A163" s="33"/>
      <c r="B163" s="228" t="s">
        <v>123</v>
      </c>
      <c r="C163" s="229">
        <f>C161/C12*100</f>
        <v>21.578138115321128</v>
      </c>
      <c r="D163" s="230" t="e">
        <f>D161/D12*100</f>
        <v>#DIV/0!</v>
      </c>
      <c r="E163" s="231">
        <f>E161/E12*100</f>
        <v>21.085930854709066</v>
      </c>
      <c r="F163" s="232"/>
      <c r="G163" s="321"/>
      <c r="H163" s="284" t="e">
        <f>H161/H12*100</f>
        <v>#DIV/0!</v>
      </c>
      <c r="I163" s="231">
        <f>I161/I12*100</f>
        <v>20.406091909418713</v>
      </c>
      <c r="J163" s="507"/>
    </row>
    <row r="164" spans="1:10" s="10" customFormat="1" ht="37.5" customHeight="1">
      <c r="A164" s="44"/>
      <c r="B164" s="45"/>
      <c r="C164" s="100"/>
      <c r="D164" s="100"/>
      <c r="E164" s="100"/>
      <c r="F164" s="101"/>
      <c r="G164" s="285"/>
      <c r="H164" s="285"/>
      <c r="I164" s="100"/>
      <c r="J164" s="101"/>
    </row>
    <row r="165" spans="1:10" s="10" customFormat="1" ht="28.5" customHeight="1">
      <c r="A165" s="806"/>
      <c r="B165" s="807"/>
      <c r="C165" s="808"/>
      <c r="D165" s="808"/>
      <c r="E165" s="809"/>
      <c r="F165" s="810"/>
      <c r="G165" s="811"/>
      <c r="H165" s="811"/>
      <c r="I165" s="808"/>
      <c r="J165" s="812"/>
    </row>
    <row r="166" spans="1:10" s="10" customFormat="1" ht="18" customHeight="1" thickBot="1">
      <c r="A166" s="813" t="s">
        <v>316</v>
      </c>
      <c r="B166" s="814" t="s">
        <v>157</v>
      </c>
      <c r="C166" s="815">
        <f>C168</f>
        <v>172184.99999999997</v>
      </c>
      <c r="D166" s="816">
        <f>D168</f>
        <v>0</v>
      </c>
      <c r="E166" s="817">
        <f>E168</f>
        <v>176553.09999999998</v>
      </c>
      <c r="F166" s="818">
        <f>E166/C166*100</f>
        <v>102.53686441908414</v>
      </c>
      <c r="G166" s="320">
        <f>E166-C166</f>
        <v>4368.100000000006</v>
      </c>
      <c r="H166" s="819">
        <f>H168</f>
        <v>0</v>
      </c>
      <c r="I166" s="820">
        <f>I168</f>
        <v>186781.99999999997</v>
      </c>
      <c r="J166" s="821">
        <f>E166/I166*100</f>
        <v>94.52361576597316</v>
      </c>
    </row>
    <row r="167" spans="1:10" s="10" customFormat="1" ht="13.5" customHeight="1">
      <c r="A167" s="645"/>
      <c r="B167" s="233" t="s">
        <v>120</v>
      </c>
      <c r="C167" s="234">
        <f>C166/C234*100</f>
        <v>46.92053742593089</v>
      </c>
      <c r="D167" s="235" t="e">
        <f>D166/D234*100</f>
        <v>#REF!</v>
      </c>
      <c r="E167" s="236">
        <f>E166/E234*100</f>
        <v>47.54263682371753</v>
      </c>
      <c r="F167" s="237"/>
      <c r="G167" s="301"/>
      <c r="H167" s="286" t="e">
        <f>H166/H234*100</f>
        <v>#REF!</v>
      </c>
      <c r="I167" s="238">
        <f>I166/I234*100</f>
        <v>52.41611630988656</v>
      </c>
      <c r="J167" s="237">
        <f>E167/I167*100</f>
        <v>90.70232625142086</v>
      </c>
    </row>
    <row r="168" spans="1:10" s="10" customFormat="1" ht="31.5" customHeight="1">
      <c r="A168" s="646" t="s">
        <v>317</v>
      </c>
      <c r="B168" s="632" t="s">
        <v>34</v>
      </c>
      <c r="C168" s="609">
        <f>C169+C170+C171+C189+C216</f>
        <v>172184.99999999997</v>
      </c>
      <c r="D168" s="239">
        <f>SUM(D217:D233)</f>
        <v>0</v>
      </c>
      <c r="E168" s="685">
        <f>E169+E170+E171+E189+E216</f>
        <v>176553.09999999998</v>
      </c>
      <c r="F168" s="686">
        <f aca="true" t="shared" si="19" ref="F168:F174">E168/C168*100</f>
        <v>102.53686441908414</v>
      </c>
      <c r="G168" s="311">
        <f aca="true" t="shared" si="20" ref="G168:G199">E168-C168</f>
        <v>4368.100000000006</v>
      </c>
      <c r="H168" s="687">
        <f>SUM(H217:H233)</f>
        <v>0</v>
      </c>
      <c r="I168" s="688">
        <f>I169+I170+I171+I189+I216</f>
        <v>186781.99999999997</v>
      </c>
      <c r="J168" s="689">
        <f>E168/I168*100</f>
        <v>94.52361576597316</v>
      </c>
    </row>
    <row r="169" spans="1:10" s="10" customFormat="1" ht="21.75" customHeight="1">
      <c r="A169" s="647" t="s">
        <v>57</v>
      </c>
      <c r="B169" s="633" t="s">
        <v>35</v>
      </c>
      <c r="C169" s="610">
        <v>14351</v>
      </c>
      <c r="D169" s="163"/>
      <c r="E169" s="680">
        <v>14351</v>
      </c>
      <c r="F169" s="681">
        <f t="shared" si="19"/>
        <v>100</v>
      </c>
      <c r="G169" s="678">
        <f t="shared" si="20"/>
        <v>0</v>
      </c>
      <c r="H169" s="682"/>
      <c r="I169" s="683">
        <v>56136</v>
      </c>
      <c r="J169" s="73">
        <f>E169/I169*100</f>
        <v>25.56470001425111</v>
      </c>
    </row>
    <row r="170" spans="1:10" s="10" customFormat="1" ht="21.75" customHeight="1">
      <c r="A170" s="647" t="s">
        <v>58</v>
      </c>
      <c r="B170" s="633" t="s">
        <v>36</v>
      </c>
      <c r="C170" s="610">
        <v>1600</v>
      </c>
      <c r="D170" s="163"/>
      <c r="E170" s="680">
        <v>1600</v>
      </c>
      <c r="F170" s="681">
        <f t="shared" si="19"/>
        <v>100</v>
      </c>
      <c r="G170" s="678">
        <f t="shared" si="20"/>
        <v>0</v>
      </c>
      <c r="H170" s="682"/>
      <c r="I170" s="683">
        <v>0</v>
      </c>
      <c r="J170" s="73"/>
    </row>
    <row r="171" spans="1:10" s="10" customFormat="1" ht="15.75" customHeight="1">
      <c r="A171" s="648" t="s">
        <v>59</v>
      </c>
      <c r="B171" s="634" t="s">
        <v>37</v>
      </c>
      <c r="C171" s="297">
        <f>C172+C175+C176+C177+C178+C179+C182</f>
        <v>43095.399999999994</v>
      </c>
      <c r="D171" s="617"/>
      <c r="E171" s="298">
        <f>E172+E175+E176+E177+E178+E179+E182</f>
        <v>47463.59999999999</v>
      </c>
      <c r="F171" s="618">
        <f t="shared" si="19"/>
        <v>110.13611661569446</v>
      </c>
      <c r="G171" s="356">
        <f t="shared" si="20"/>
        <v>4368.199999999997</v>
      </c>
      <c r="H171" s="749">
        <f>H172+H175+H176+H177+H178+H179+H182</f>
        <v>0</v>
      </c>
      <c r="I171" s="299">
        <f>I172+I175+I176+I177+I178+I179+I182</f>
        <v>17258.4</v>
      </c>
      <c r="J171" s="618">
        <f>E171/I171*100</f>
        <v>275.0173828396606</v>
      </c>
    </row>
    <row r="172" spans="1:10" s="10" customFormat="1" ht="17.25" customHeight="1">
      <c r="A172" s="647" t="s">
        <v>60</v>
      </c>
      <c r="B172" s="641" t="s">
        <v>383</v>
      </c>
      <c r="C172" s="145">
        <f>C173+C174</f>
        <v>5171.5</v>
      </c>
      <c r="D172" s="146"/>
      <c r="E172" s="147">
        <f>E173+E174</f>
        <v>11632</v>
      </c>
      <c r="F172" s="694">
        <f t="shared" si="19"/>
        <v>224.9250700957169</v>
      </c>
      <c r="G172" s="303">
        <f t="shared" si="20"/>
        <v>6460.5</v>
      </c>
      <c r="H172" s="692"/>
      <c r="I172" s="695">
        <f>I173+I174</f>
        <v>0</v>
      </c>
      <c r="J172" s="148"/>
    </row>
    <row r="173" spans="1:10" s="10" customFormat="1" ht="13.5" customHeight="1">
      <c r="A173" s="789" t="s">
        <v>325</v>
      </c>
      <c r="B173" s="570" t="s">
        <v>101</v>
      </c>
      <c r="C173" s="294">
        <v>1877.9</v>
      </c>
      <c r="D173" s="656"/>
      <c r="E173" s="296">
        <v>4598.1</v>
      </c>
      <c r="F173" s="662">
        <f t="shared" si="19"/>
        <v>244.85329357260773</v>
      </c>
      <c r="G173" s="310">
        <f t="shared" si="20"/>
        <v>2720.2000000000003</v>
      </c>
      <c r="H173" s="657"/>
      <c r="I173" s="511"/>
      <c r="J173" s="70"/>
    </row>
    <row r="174" spans="1:10" s="10" customFormat="1" ht="12.75" customHeight="1">
      <c r="A174" s="790"/>
      <c r="B174" s="696" t="s">
        <v>102</v>
      </c>
      <c r="C174" s="102">
        <v>3293.6</v>
      </c>
      <c r="D174" s="697"/>
      <c r="E174" s="103">
        <v>7033.9</v>
      </c>
      <c r="F174" s="663">
        <f t="shared" si="19"/>
        <v>213.56266699052705</v>
      </c>
      <c r="G174" s="322">
        <f t="shared" si="20"/>
        <v>3740.2999999999997</v>
      </c>
      <c r="H174" s="672"/>
      <c r="I174" s="512"/>
      <c r="J174" s="99"/>
    </row>
    <row r="175" spans="1:10" s="10" customFormat="1" ht="35.25" customHeight="1">
      <c r="A175" s="647" t="s">
        <v>64</v>
      </c>
      <c r="B175" s="702" t="s">
        <v>384</v>
      </c>
      <c r="C175" s="508">
        <v>14821.8</v>
      </c>
      <c r="D175" s="163"/>
      <c r="E175" s="509">
        <v>14821.8</v>
      </c>
      <c r="F175" s="691">
        <f aca="true" t="shared" si="21" ref="F175:F226">E175/C175*100</f>
        <v>100</v>
      </c>
      <c r="G175" s="303">
        <f t="shared" si="20"/>
        <v>0</v>
      </c>
      <c r="H175" s="692"/>
      <c r="I175" s="693">
        <v>3999.4</v>
      </c>
      <c r="J175" s="58">
        <f>E175/I175*100</f>
        <v>370.60059008851323</v>
      </c>
    </row>
    <row r="176" spans="1:10" s="10" customFormat="1" ht="33" customHeight="1">
      <c r="A176" s="647" t="s">
        <v>61</v>
      </c>
      <c r="B176" s="641" t="s">
        <v>173</v>
      </c>
      <c r="C176" s="508">
        <v>0</v>
      </c>
      <c r="D176" s="163"/>
      <c r="E176" s="509"/>
      <c r="F176" s="691"/>
      <c r="G176" s="303">
        <f t="shared" si="20"/>
        <v>0</v>
      </c>
      <c r="H176" s="692"/>
      <c r="I176" s="693"/>
      <c r="J176" s="58"/>
    </row>
    <row r="177" spans="1:10" s="10" customFormat="1" ht="24.75" customHeight="1">
      <c r="A177" s="647" t="s">
        <v>62</v>
      </c>
      <c r="B177" s="702" t="s">
        <v>174</v>
      </c>
      <c r="C177" s="508">
        <v>7458.2</v>
      </c>
      <c r="D177" s="163"/>
      <c r="E177" s="509">
        <v>7458.2</v>
      </c>
      <c r="F177" s="691">
        <f t="shared" si="21"/>
        <v>100</v>
      </c>
      <c r="G177" s="303">
        <f t="shared" si="20"/>
        <v>0</v>
      </c>
      <c r="H177" s="692"/>
      <c r="I177" s="693">
        <v>3636.4</v>
      </c>
      <c r="J177" s="58">
        <f>E177/I177*100</f>
        <v>205.09844901550986</v>
      </c>
    </row>
    <row r="178" spans="1:10" s="10" customFormat="1" ht="25.5" customHeight="1">
      <c r="A178" s="647" t="s">
        <v>63</v>
      </c>
      <c r="B178" s="702" t="s">
        <v>385</v>
      </c>
      <c r="C178" s="508">
        <v>1460.1</v>
      </c>
      <c r="D178" s="163"/>
      <c r="E178" s="509">
        <v>1460.1</v>
      </c>
      <c r="F178" s="691">
        <f t="shared" si="21"/>
        <v>100</v>
      </c>
      <c r="G178" s="303">
        <f t="shared" si="20"/>
        <v>0</v>
      </c>
      <c r="H178" s="692"/>
      <c r="I178" s="693">
        <v>711.9</v>
      </c>
      <c r="J178" s="58">
        <f>E178/I178*100</f>
        <v>205.09903076274756</v>
      </c>
    </row>
    <row r="179" spans="1:10" s="10" customFormat="1" ht="21" customHeight="1">
      <c r="A179" s="654" t="s">
        <v>65</v>
      </c>
      <c r="B179" s="570" t="s">
        <v>386</v>
      </c>
      <c r="C179" s="698">
        <f>C180+C181</f>
        <v>5496.6</v>
      </c>
      <c r="D179" s="690"/>
      <c r="E179" s="699">
        <f>E180+E181</f>
        <v>3407.2</v>
      </c>
      <c r="F179" s="700">
        <f t="shared" si="21"/>
        <v>61.98741039915583</v>
      </c>
      <c r="G179" s="701">
        <f t="shared" si="20"/>
        <v>-2089.4000000000005</v>
      </c>
      <c r="H179" s="698">
        <f>H180+H181</f>
        <v>0</v>
      </c>
      <c r="I179" s="699">
        <f>I180+I181</f>
        <v>0</v>
      </c>
      <c r="J179" s="700"/>
    </row>
    <row r="180" spans="1:10" s="10" customFormat="1" ht="13.5" customHeight="1">
      <c r="A180" s="801" t="s">
        <v>325</v>
      </c>
      <c r="B180" s="636" t="s">
        <v>175</v>
      </c>
      <c r="C180" s="294">
        <v>5005.6</v>
      </c>
      <c r="D180" s="656"/>
      <c r="E180" s="296">
        <v>2916.2</v>
      </c>
      <c r="F180" s="662">
        <f t="shared" si="21"/>
        <v>58.258750199776244</v>
      </c>
      <c r="G180" s="310">
        <f t="shared" si="20"/>
        <v>-2089.4000000000005</v>
      </c>
      <c r="H180" s="657"/>
      <c r="I180" s="511"/>
      <c r="J180" s="70"/>
    </row>
    <row r="181" spans="1:10" s="10" customFormat="1" ht="14.25" customHeight="1">
      <c r="A181" s="801"/>
      <c r="B181" s="636" t="s">
        <v>172</v>
      </c>
      <c r="C181" s="294">
        <v>491</v>
      </c>
      <c r="D181" s="656"/>
      <c r="E181" s="296">
        <v>491</v>
      </c>
      <c r="F181" s="662">
        <f t="shared" si="21"/>
        <v>100</v>
      </c>
      <c r="G181" s="310">
        <f t="shared" si="20"/>
        <v>0</v>
      </c>
      <c r="H181" s="657"/>
      <c r="I181" s="511"/>
      <c r="J181" s="70"/>
    </row>
    <row r="182" spans="1:10" s="10" customFormat="1" ht="18" customHeight="1">
      <c r="A182" s="650" t="s">
        <v>66</v>
      </c>
      <c r="B182" s="637" t="s">
        <v>38</v>
      </c>
      <c r="C182" s="659">
        <f>C183+C184+C185+C186+C187+C188</f>
        <v>8687.2</v>
      </c>
      <c r="D182" s="608"/>
      <c r="E182" s="660">
        <f>E183+E184+E185+E186+E187+E188</f>
        <v>8684.3</v>
      </c>
      <c r="F182" s="661">
        <f t="shared" si="21"/>
        <v>99.96661755226079</v>
      </c>
      <c r="G182" s="630">
        <f t="shared" si="20"/>
        <v>-2.900000000001455</v>
      </c>
      <c r="H182" s="659">
        <f>H183+H184+H185+H187</f>
        <v>0</v>
      </c>
      <c r="I182" s="660">
        <f>I183+I184+I185+I186+I187+I188</f>
        <v>8910.7</v>
      </c>
      <c r="J182" s="661">
        <f>E182/I182*100</f>
        <v>97.4592344035822</v>
      </c>
    </row>
    <row r="183" spans="1:10" s="10" customFormat="1" ht="17.25" customHeight="1">
      <c r="A183" s="790" t="s">
        <v>325</v>
      </c>
      <c r="B183" s="636" t="s">
        <v>335</v>
      </c>
      <c r="C183" s="294">
        <v>5673.7</v>
      </c>
      <c r="D183" s="656"/>
      <c r="E183" s="296">
        <v>5673.7</v>
      </c>
      <c r="F183" s="662">
        <f t="shared" si="21"/>
        <v>100</v>
      </c>
      <c r="G183" s="310">
        <f t="shared" si="20"/>
        <v>0</v>
      </c>
      <c r="H183" s="657"/>
      <c r="I183" s="511">
        <v>5023.2</v>
      </c>
      <c r="J183" s="70">
        <f>E183/I183*100</f>
        <v>112.94991240643415</v>
      </c>
    </row>
    <row r="184" spans="1:10" s="10" customFormat="1" ht="14.25" customHeight="1">
      <c r="A184" s="803"/>
      <c r="B184" s="636" t="s">
        <v>336</v>
      </c>
      <c r="C184" s="294">
        <v>293.6</v>
      </c>
      <c r="D184" s="656"/>
      <c r="E184" s="296">
        <v>293.6</v>
      </c>
      <c r="F184" s="662">
        <f t="shared" si="21"/>
        <v>100</v>
      </c>
      <c r="G184" s="310">
        <f t="shared" si="20"/>
        <v>0</v>
      </c>
      <c r="H184" s="657"/>
      <c r="I184" s="511">
        <v>277.5</v>
      </c>
      <c r="J184" s="70">
        <f>E184/I184*100</f>
        <v>105.80180180180182</v>
      </c>
    </row>
    <row r="185" spans="1:10" s="10" customFormat="1" ht="31.5" customHeight="1">
      <c r="A185" s="803"/>
      <c r="B185" s="640" t="s">
        <v>337</v>
      </c>
      <c r="C185" s="294">
        <v>2719.9</v>
      </c>
      <c r="D185" s="656"/>
      <c r="E185" s="296">
        <v>2717</v>
      </c>
      <c r="F185" s="662">
        <f t="shared" si="21"/>
        <v>99.89337843303062</v>
      </c>
      <c r="G185" s="310">
        <f t="shared" si="20"/>
        <v>-2.900000000000091</v>
      </c>
      <c r="H185" s="657"/>
      <c r="I185" s="511"/>
      <c r="J185" s="70"/>
    </row>
    <row r="186" spans="1:10" s="10" customFormat="1" ht="26.25" customHeight="1">
      <c r="A186" s="803"/>
      <c r="B186" s="640" t="s">
        <v>176</v>
      </c>
      <c r="C186" s="294">
        <v>0</v>
      </c>
      <c r="D186" s="746"/>
      <c r="E186" s="511"/>
      <c r="F186" s="662"/>
      <c r="G186" s="310">
        <f t="shared" si="20"/>
        <v>0</v>
      </c>
      <c r="H186" s="657"/>
      <c r="I186" s="511"/>
      <c r="J186" s="70"/>
    </row>
    <row r="187" spans="1:10" s="10" customFormat="1" ht="33.75" customHeight="1">
      <c r="A187" s="803"/>
      <c r="B187" s="640" t="s">
        <v>338</v>
      </c>
      <c r="C187" s="102"/>
      <c r="D187" s="747"/>
      <c r="E187" s="512"/>
      <c r="F187" s="663"/>
      <c r="G187" s="322">
        <f t="shared" si="20"/>
        <v>0</v>
      </c>
      <c r="H187" s="672"/>
      <c r="I187" s="512">
        <v>3610</v>
      </c>
      <c r="J187" s="99"/>
    </row>
    <row r="188" spans="1:10" s="10" customFormat="1" ht="23.25" customHeight="1">
      <c r="A188" s="805"/>
      <c r="B188" s="636" t="s">
        <v>339</v>
      </c>
      <c r="C188" s="64"/>
      <c r="D188" s="748"/>
      <c r="E188" s="668"/>
      <c r="F188" s="667"/>
      <c r="G188" s="306">
        <f t="shared" si="20"/>
        <v>0</v>
      </c>
      <c r="H188" s="658"/>
      <c r="I188" s="668"/>
      <c r="J188" s="62"/>
    </row>
    <row r="189" spans="1:10" s="10" customFormat="1" ht="18" customHeight="1">
      <c r="A189" s="651" t="s">
        <v>67</v>
      </c>
      <c r="B189" s="639" t="s">
        <v>39</v>
      </c>
      <c r="C189" s="297">
        <f>C190+C191+C192+C193+C194+C195+C203+C204+C205+C206+C207+C208+C209</f>
        <v>106605.29999999999</v>
      </c>
      <c r="D189" s="358">
        <f>D190+D191+D192+D193+D194+D195+D203+D204+D205+D206+D207+D208+D209</f>
        <v>0</v>
      </c>
      <c r="E189" s="679">
        <f>E190+E191+E192+E193+E194+E195+E203+E204+E205+E206+E207+E208+E209</f>
        <v>106605.2</v>
      </c>
      <c r="F189" s="618">
        <f t="shared" si="21"/>
        <v>99.99990619603342</v>
      </c>
      <c r="G189" s="356">
        <f t="shared" si="20"/>
        <v>-0.09999999999126885</v>
      </c>
      <c r="H189" s="298">
        <f>H191+H192+H193+H194+H195+H203+H204+H205+H207+H208+H209</f>
        <v>0</v>
      </c>
      <c r="I189" s="679">
        <f>I190+I191+I192+I193+I194+I195+I203+I204+I205+I206+I207+I208+I209</f>
        <v>106042.29999999999</v>
      </c>
      <c r="J189" s="618">
        <f>E189/I189*100</f>
        <v>100.53082590626572</v>
      </c>
    </row>
    <row r="190" spans="1:10" s="10" customFormat="1" ht="14.25" customHeight="1">
      <c r="A190" s="649" t="s">
        <v>284</v>
      </c>
      <c r="B190" s="665" t="s">
        <v>372</v>
      </c>
      <c r="C190" s="359">
        <v>0</v>
      </c>
      <c r="D190" s="293"/>
      <c r="E190" s="510"/>
      <c r="F190" s="669"/>
      <c r="G190" s="463">
        <f t="shared" si="20"/>
        <v>0</v>
      </c>
      <c r="H190" s="666"/>
      <c r="I190" s="510">
        <v>230.9</v>
      </c>
      <c r="J190" s="462">
        <f>E190/I190*100</f>
        <v>0</v>
      </c>
    </row>
    <row r="191" spans="1:10" s="10" customFormat="1" ht="12.75" customHeight="1">
      <c r="A191" s="650" t="s">
        <v>68</v>
      </c>
      <c r="B191" s="665" t="s">
        <v>374</v>
      </c>
      <c r="C191" s="359">
        <v>394</v>
      </c>
      <c r="D191" s="293"/>
      <c r="E191" s="510">
        <v>394</v>
      </c>
      <c r="F191" s="669">
        <f t="shared" si="21"/>
        <v>100</v>
      </c>
      <c r="G191" s="463">
        <f t="shared" si="20"/>
        <v>0</v>
      </c>
      <c r="H191" s="666"/>
      <c r="I191" s="510">
        <v>1248.9</v>
      </c>
      <c r="J191" s="462">
        <f>E191/I191*100</f>
        <v>31.547762030586913</v>
      </c>
    </row>
    <row r="192" spans="1:10" s="10" customFormat="1" ht="24.75" customHeight="1">
      <c r="A192" s="650" t="s">
        <v>69</v>
      </c>
      <c r="B192" s="635" t="s">
        <v>373</v>
      </c>
      <c r="C192" s="360">
        <v>104.8</v>
      </c>
      <c r="D192" s="295"/>
      <c r="E192" s="511">
        <v>104.8</v>
      </c>
      <c r="F192" s="662">
        <f t="shared" si="21"/>
        <v>100</v>
      </c>
      <c r="G192" s="310">
        <f t="shared" si="20"/>
        <v>0</v>
      </c>
      <c r="H192" s="657"/>
      <c r="I192" s="511">
        <v>9.5</v>
      </c>
      <c r="J192" s="70">
        <f>E192/I192*100</f>
        <v>1103.157894736842</v>
      </c>
    </row>
    <row r="193" spans="1:10" s="10" customFormat="1" ht="33.75" customHeight="1">
      <c r="A193" s="650" t="s">
        <v>70</v>
      </c>
      <c r="B193" s="635" t="s">
        <v>375</v>
      </c>
      <c r="C193" s="360">
        <v>24.9</v>
      </c>
      <c r="D193" s="295"/>
      <c r="E193" s="511">
        <v>24.8</v>
      </c>
      <c r="F193" s="662">
        <f t="shared" si="21"/>
        <v>99.59839357429719</v>
      </c>
      <c r="G193" s="310">
        <f t="shared" si="20"/>
        <v>-0.09999999999999787</v>
      </c>
      <c r="H193" s="657"/>
      <c r="I193" s="511">
        <v>58.5</v>
      </c>
      <c r="J193" s="70">
        <f aca="true" t="shared" si="22" ref="J193:J201">E193/I193*100</f>
        <v>42.39316239316239</v>
      </c>
    </row>
    <row r="194" spans="1:10" s="10" customFormat="1" ht="18.75" customHeight="1">
      <c r="A194" s="650" t="s">
        <v>71</v>
      </c>
      <c r="B194" s="635" t="s">
        <v>376</v>
      </c>
      <c r="C194" s="360">
        <v>2170.7</v>
      </c>
      <c r="D194" s="295"/>
      <c r="E194" s="511">
        <v>2170.7</v>
      </c>
      <c r="F194" s="662">
        <f t="shared" si="21"/>
        <v>100</v>
      </c>
      <c r="G194" s="310">
        <f t="shared" si="20"/>
        <v>0</v>
      </c>
      <c r="H194" s="657"/>
      <c r="I194" s="511">
        <v>2007</v>
      </c>
      <c r="J194" s="70">
        <f t="shared" si="22"/>
        <v>108.15645241654211</v>
      </c>
    </row>
    <row r="195" spans="1:10" s="10" customFormat="1" ht="20.25" customHeight="1">
      <c r="A195" s="650" t="s">
        <v>72</v>
      </c>
      <c r="B195" s="636" t="s">
        <v>377</v>
      </c>
      <c r="C195" s="612">
        <f>C196+C197+C198+C199+C200+C201+C202</f>
        <v>1536.3000000000002</v>
      </c>
      <c r="D195" s="746"/>
      <c r="E195" s="745">
        <f>E196+E197+E198+E199+E200+E201+E202</f>
        <v>1536.3000000000002</v>
      </c>
      <c r="F195" s="744">
        <f t="shared" si="21"/>
        <v>100</v>
      </c>
      <c r="G195" s="743">
        <f t="shared" si="20"/>
        <v>0</v>
      </c>
      <c r="H195" s="621">
        <f>H196+H197+H198+H199+H201</f>
        <v>0</v>
      </c>
      <c r="I195" s="745">
        <f>I196+I197+I198+I199+I200+I201+I202</f>
        <v>1611.2</v>
      </c>
      <c r="J195" s="622">
        <f t="shared" si="22"/>
        <v>95.35129096325721</v>
      </c>
    </row>
    <row r="196" spans="1:10" s="10" customFormat="1" ht="12.75" customHeight="1">
      <c r="A196" s="790" t="s">
        <v>325</v>
      </c>
      <c r="B196" s="640" t="s">
        <v>40</v>
      </c>
      <c r="C196" s="360">
        <v>161.4</v>
      </c>
      <c r="D196" s="746"/>
      <c r="E196" s="511">
        <v>161.4</v>
      </c>
      <c r="F196" s="662">
        <f t="shared" si="21"/>
        <v>100</v>
      </c>
      <c r="G196" s="310">
        <f t="shared" si="20"/>
        <v>0</v>
      </c>
      <c r="H196" s="657"/>
      <c r="I196" s="511">
        <v>164.1</v>
      </c>
      <c r="J196" s="70">
        <f t="shared" si="22"/>
        <v>98.3546617915905</v>
      </c>
    </row>
    <row r="197" spans="1:10" s="10" customFormat="1" ht="11.25" customHeight="1">
      <c r="A197" s="803"/>
      <c r="B197" s="640" t="s">
        <v>41</v>
      </c>
      <c r="C197" s="360">
        <v>200.3</v>
      </c>
      <c r="D197" s="746"/>
      <c r="E197" s="511">
        <v>200.3</v>
      </c>
      <c r="F197" s="662">
        <f t="shared" si="21"/>
        <v>100</v>
      </c>
      <c r="G197" s="310">
        <f t="shared" si="20"/>
        <v>0</v>
      </c>
      <c r="H197" s="657"/>
      <c r="I197" s="511">
        <v>205</v>
      </c>
      <c r="J197" s="70">
        <f t="shared" si="22"/>
        <v>97.70731707317074</v>
      </c>
    </row>
    <row r="198" spans="1:10" s="10" customFormat="1" ht="10.5" customHeight="1">
      <c r="A198" s="803"/>
      <c r="B198" s="640" t="s">
        <v>42</v>
      </c>
      <c r="C198" s="360">
        <v>160.1</v>
      </c>
      <c r="D198" s="746"/>
      <c r="E198" s="511">
        <v>160.1</v>
      </c>
      <c r="F198" s="662">
        <f t="shared" si="21"/>
        <v>100</v>
      </c>
      <c r="G198" s="310">
        <f t="shared" si="20"/>
        <v>0</v>
      </c>
      <c r="H198" s="657"/>
      <c r="I198" s="511">
        <v>174.2</v>
      </c>
      <c r="J198" s="70">
        <f t="shared" si="22"/>
        <v>91.90585533869117</v>
      </c>
    </row>
    <row r="199" spans="1:10" s="10" customFormat="1" ht="11.25" customHeight="1">
      <c r="A199" s="803"/>
      <c r="B199" s="640" t="s">
        <v>43</v>
      </c>
      <c r="C199" s="360">
        <v>756</v>
      </c>
      <c r="D199" s="656"/>
      <c r="E199" s="296">
        <v>756</v>
      </c>
      <c r="F199" s="662">
        <f t="shared" si="21"/>
        <v>100</v>
      </c>
      <c r="G199" s="310">
        <f t="shared" si="20"/>
        <v>0</v>
      </c>
      <c r="H199" s="657"/>
      <c r="I199" s="511">
        <v>710.6</v>
      </c>
      <c r="J199" s="70">
        <f t="shared" si="22"/>
        <v>106.3889670700816</v>
      </c>
    </row>
    <row r="200" spans="1:10" s="10" customFormat="1" ht="18.75" customHeight="1">
      <c r="A200" s="803"/>
      <c r="B200" s="640" t="s">
        <v>285</v>
      </c>
      <c r="C200" s="360"/>
      <c r="D200" s="656"/>
      <c r="E200" s="296"/>
      <c r="F200" s="662"/>
      <c r="G200" s="310">
        <f aca="true" t="shared" si="23" ref="G200:G234">E200-C200</f>
        <v>0</v>
      </c>
      <c r="H200" s="657"/>
      <c r="I200" s="511">
        <v>330.7</v>
      </c>
      <c r="J200" s="70"/>
    </row>
    <row r="201" spans="1:10" s="10" customFormat="1" ht="16.5" customHeight="1">
      <c r="A201" s="803"/>
      <c r="B201" s="640" t="s">
        <v>44</v>
      </c>
      <c r="C201" s="360">
        <v>208.5</v>
      </c>
      <c r="D201" s="656"/>
      <c r="E201" s="296">
        <v>208.5</v>
      </c>
      <c r="F201" s="662">
        <f t="shared" si="21"/>
        <v>100</v>
      </c>
      <c r="G201" s="310">
        <f t="shared" si="23"/>
        <v>0</v>
      </c>
      <c r="H201" s="657"/>
      <c r="I201" s="511">
        <v>26.6</v>
      </c>
      <c r="J201" s="70">
        <f t="shared" si="22"/>
        <v>783.8345864661653</v>
      </c>
    </row>
    <row r="202" spans="1:10" s="10" customFormat="1" ht="39.75" customHeight="1">
      <c r="A202" s="804"/>
      <c r="B202" s="640" t="s">
        <v>250</v>
      </c>
      <c r="C202" s="360">
        <v>50</v>
      </c>
      <c r="D202" s="656"/>
      <c r="E202" s="296">
        <v>50</v>
      </c>
      <c r="F202" s="662">
        <f t="shared" si="21"/>
        <v>100</v>
      </c>
      <c r="G202" s="310">
        <f t="shared" si="23"/>
        <v>0</v>
      </c>
      <c r="H202" s="657"/>
      <c r="I202" s="511"/>
      <c r="J202" s="70"/>
    </row>
    <row r="203" spans="1:10" s="10" customFormat="1" ht="54.75" customHeight="1">
      <c r="A203" s="650" t="s">
        <v>73</v>
      </c>
      <c r="B203" s="635" t="s">
        <v>45</v>
      </c>
      <c r="C203" s="360">
        <v>2970</v>
      </c>
      <c r="D203" s="656"/>
      <c r="E203" s="296">
        <v>2970</v>
      </c>
      <c r="F203" s="662">
        <f t="shared" si="21"/>
        <v>100</v>
      </c>
      <c r="G203" s="310">
        <f t="shared" si="23"/>
        <v>0</v>
      </c>
      <c r="H203" s="657"/>
      <c r="I203" s="511">
        <v>4903.8</v>
      </c>
      <c r="J203" s="70">
        <f>E203/I203*100</f>
        <v>60.56527590847913</v>
      </c>
    </row>
    <row r="204" spans="1:10" s="10" customFormat="1" ht="33.75" customHeight="1">
      <c r="A204" s="650" t="s">
        <v>74</v>
      </c>
      <c r="B204" s="636" t="s">
        <v>46</v>
      </c>
      <c r="C204" s="360">
        <v>2621.6</v>
      </c>
      <c r="D204" s="656"/>
      <c r="E204" s="296">
        <v>2621.6</v>
      </c>
      <c r="F204" s="662">
        <f t="shared" si="21"/>
        <v>100</v>
      </c>
      <c r="G204" s="310">
        <f t="shared" si="23"/>
        <v>0</v>
      </c>
      <c r="H204" s="657"/>
      <c r="I204" s="511">
        <v>2718.7</v>
      </c>
      <c r="J204" s="70">
        <f>E204/I204*100</f>
        <v>96.42844006326553</v>
      </c>
    </row>
    <row r="205" spans="1:10" s="10" customFormat="1" ht="30.75" customHeight="1">
      <c r="A205" s="650" t="s">
        <v>75</v>
      </c>
      <c r="B205" s="635" t="s">
        <v>47</v>
      </c>
      <c r="C205" s="360">
        <v>2557</v>
      </c>
      <c r="D205" s="656"/>
      <c r="E205" s="296">
        <v>2557</v>
      </c>
      <c r="F205" s="662">
        <f t="shared" si="21"/>
        <v>100</v>
      </c>
      <c r="G205" s="310">
        <f t="shared" si="23"/>
        <v>0</v>
      </c>
      <c r="H205" s="657"/>
      <c r="I205" s="511">
        <v>2259</v>
      </c>
      <c r="J205" s="70">
        <f>E205/I205*100</f>
        <v>113.1916777335104</v>
      </c>
    </row>
    <row r="206" spans="1:10" s="10" customFormat="1" ht="14.25" customHeight="1">
      <c r="A206" s="650" t="s">
        <v>286</v>
      </c>
      <c r="B206" s="635" t="s">
        <v>287</v>
      </c>
      <c r="C206" s="360"/>
      <c r="D206" s="656"/>
      <c r="E206" s="296"/>
      <c r="F206" s="662"/>
      <c r="G206" s="310">
        <f t="shared" si="23"/>
        <v>0</v>
      </c>
      <c r="H206" s="657"/>
      <c r="I206" s="511">
        <v>1756</v>
      </c>
      <c r="J206" s="70"/>
    </row>
    <row r="207" spans="1:10" s="10" customFormat="1" ht="43.5" customHeight="1">
      <c r="A207" s="650" t="s">
        <v>76</v>
      </c>
      <c r="B207" s="635" t="s">
        <v>48</v>
      </c>
      <c r="C207" s="360">
        <v>2732.4</v>
      </c>
      <c r="D207" s="656"/>
      <c r="E207" s="296">
        <v>2732.4</v>
      </c>
      <c r="F207" s="662">
        <f t="shared" si="21"/>
        <v>100</v>
      </c>
      <c r="G207" s="310">
        <f t="shared" si="23"/>
        <v>0</v>
      </c>
      <c r="H207" s="657"/>
      <c r="I207" s="511">
        <v>3248.2</v>
      </c>
      <c r="J207" s="70">
        <f aca="true" t="shared" si="24" ref="J207:J213">E207/I207*100</f>
        <v>84.12043593374793</v>
      </c>
    </row>
    <row r="208" spans="1:10" s="10" customFormat="1" ht="44.25" customHeight="1">
      <c r="A208" s="650" t="s">
        <v>77</v>
      </c>
      <c r="B208" s="635" t="s">
        <v>55</v>
      </c>
      <c r="C208" s="360">
        <v>0</v>
      </c>
      <c r="D208" s="656"/>
      <c r="E208" s="296"/>
      <c r="F208" s="662"/>
      <c r="G208" s="310">
        <f t="shared" si="23"/>
        <v>0</v>
      </c>
      <c r="H208" s="657"/>
      <c r="I208" s="511">
        <v>434.7</v>
      </c>
      <c r="J208" s="70">
        <f t="shared" si="24"/>
        <v>0</v>
      </c>
    </row>
    <row r="209" spans="1:10" s="10" customFormat="1" ht="12.75" customHeight="1">
      <c r="A209" s="650" t="s">
        <v>78</v>
      </c>
      <c r="B209" s="637" t="s">
        <v>56</v>
      </c>
      <c r="C209" s="611">
        <f>C210+C213+C214+C215</f>
        <v>91493.59999999999</v>
      </c>
      <c r="D209" s="656"/>
      <c r="E209" s="619">
        <f>E210+E213+E214+E215</f>
        <v>91493.59999999999</v>
      </c>
      <c r="F209" s="620">
        <f t="shared" si="21"/>
        <v>100</v>
      </c>
      <c r="G209" s="628">
        <f t="shared" si="23"/>
        <v>0</v>
      </c>
      <c r="H209" s="611">
        <f>H210+H214+H215</f>
        <v>0</v>
      </c>
      <c r="I209" s="619">
        <f>I210+I213+I214+I215</f>
        <v>85555.9</v>
      </c>
      <c r="J209" s="620">
        <f t="shared" si="24"/>
        <v>106.94014089034187</v>
      </c>
    </row>
    <row r="210" spans="1:10" s="10" customFormat="1" ht="12" customHeight="1">
      <c r="A210" s="801" t="s">
        <v>325</v>
      </c>
      <c r="B210" s="636" t="s">
        <v>3</v>
      </c>
      <c r="C210" s="612">
        <f>C211+C212</f>
        <v>91062.4</v>
      </c>
      <c r="D210" s="656"/>
      <c r="E210" s="621">
        <f>E211+E212</f>
        <v>91062.4</v>
      </c>
      <c r="F210" s="622">
        <f t="shared" si="21"/>
        <v>100</v>
      </c>
      <c r="G210" s="629">
        <f t="shared" si="23"/>
        <v>0</v>
      </c>
      <c r="H210" s="612">
        <f>H211+H212+H213</f>
        <v>0</v>
      </c>
      <c r="I210" s="621">
        <f>I211+I212</f>
        <v>84979.9</v>
      </c>
      <c r="J210" s="622">
        <f t="shared" si="24"/>
        <v>107.15757490889021</v>
      </c>
    </row>
    <row r="211" spans="1:10" s="10" customFormat="1" ht="11.25" customHeight="1">
      <c r="A211" s="801"/>
      <c r="B211" s="640" t="s">
        <v>6</v>
      </c>
      <c r="C211" s="360">
        <v>89677</v>
      </c>
      <c r="D211" s="406"/>
      <c r="E211" s="296">
        <v>89677</v>
      </c>
      <c r="F211" s="662">
        <f t="shared" si="21"/>
        <v>100</v>
      </c>
      <c r="G211" s="310">
        <f t="shared" si="23"/>
        <v>0</v>
      </c>
      <c r="H211" s="657"/>
      <c r="I211" s="511">
        <v>83603.9</v>
      </c>
      <c r="J211" s="70">
        <f t="shared" si="24"/>
        <v>107.26413480710828</v>
      </c>
    </row>
    <row r="212" spans="1:10" s="10" customFormat="1" ht="12" customHeight="1">
      <c r="A212" s="801"/>
      <c r="B212" s="640" t="s">
        <v>49</v>
      </c>
      <c r="C212" s="360">
        <v>1385.4</v>
      </c>
      <c r="D212" s="406"/>
      <c r="E212" s="296">
        <v>1385.4</v>
      </c>
      <c r="F212" s="662">
        <f t="shared" si="21"/>
        <v>100</v>
      </c>
      <c r="G212" s="310">
        <f t="shared" si="23"/>
        <v>0</v>
      </c>
      <c r="H212" s="657"/>
      <c r="I212" s="511">
        <v>1376</v>
      </c>
      <c r="J212" s="70">
        <f t="shared" si="24"/>
        <v>100.68313953488372</v>
      </c>
    </row>
    <row r="213" spans="1:10" s="10" customFormat="1" ht="42" customHeight="1">
      <c r="A213" s="801"/>
      <c r="B213" s="14" t="s">
        <v>94</v>
      </c>
      <c r="C213" s="360">
        <v>382.9</v>
      </c>
      <c r="D213" s="406"/>
      <c r="E213" s="296">
        <v>382.9</v>
      </c>
      <c r="F213" s="662">
        <f t="shared" si="21"/>
        <v>100</v>
      </c>
      <c r="G213" s="310">
        <f t="shared" si="23"/>
        <v>0</v>
      </c>
      <c r="H213" s="657"/>
      <c r="I213" s="511">
        <v>407.8</v>
      </c>
      <c r="J213" s="70">
        <f t="shared" si="24"/>
        <v>93.89406571848944</v>
      </c>
    </row>
    <row r="214" spans="1:10" s="10" customFormat="1" ht="42.75" customHeight="1">
      <c r="A214" s="801"/>
      <c r="B214" s="640" t="s">
        <v>4</v>
      </c>
      <c r="C214" s="360">
        <v>48.3</v>
      </c>
      <c r="D214" s="406"/>
      <c r="E214" s="296">
        <v>48.3</v>
      </c>
      <c r="F214" s="662">
        <f t="shared" si="21"/>
        <v>100</v>
      </c>
      <c r="G214" s="310">
        <f t="shared" si="23"/>
        <v>0</v>
      </c>
      <c r="H214" s="657"/>
      <c r="I214" s="511">
        <v>118.2</v>
      </c>
      <c r="J214" s="70">
        <f>E214/I214*100</f>
        <v>40.86294416243654</v>
      </c>
    </row>
    <row r="215" spans="1:10" s="10" customFormat="1" ht="33.75" customHeight="1">
      <c r="A215" s="802"/>
      <c r="B215" s="750" t="s">
        <v>291</v>
      </c>
      <c r="C215" s="362">
        <v>0</v>
      </c>
      <c r="D215" s="458"/>
      <c r="E215" s="103">
        <v>0</v>
      </c>
      <c r="F215" s="663" t="e">
        <f t="shared" si="21"/>
        <v>#DIV/0!</v>
      </c>
      <c r="G215" s="322">
        <f t="shared" si="23"/>
        <v>0</v>
      </c>
      <c r="H215" s="672"/>
      <c r="I215" s="512">
        <v>50</v>
      </c>
      <c r="J215" s="99">
        <f>E215/I215*100</f>
        <v>0</v>
      </c>
    </row>
    <row r="216" spans="1:10" s="10" customFormat="1" ht="22.5" customHeight="1">
      <c r="A216" s="651" t="s">
        <v>79</v>
      </c>
      <c r="B216" s="639" t="s">
        <v>50</v>
      </c>
      <c r="C216" s="297">
        <f>C217+C219+C232</f>
        <v>6533.300000000001</v>
      </c>
      <c r="D216" s="163"/>
      <c r="E216" s="298">
        <f>E217+E219+E232</f>
        <v>6533.300000000001</v>
      </c>
      <c r="F216" s="618">
        <f t="shared" si="21"/>
        <v>100</v>
      </c>
      <c r="G216" s="356">
        <f t="shared" si="23"/>
        <v>0</v>
      </c>
      <c r="H216" s="297">
        <f>H217+H219+H232</f>
        <v>0</v>
      </c>
      <c r="I216" s="298">
        <f>I217+I219+I232</f>
        <v>7345.3</v>
      </c>
      <c r="J216" s="618">
        <f>E216/I216*100</f>
        <v>88.94531196819736</v>
      </c>
    </row>
    <row r="217" spans="1:10" s="10" customFormat="1" ht="13.5" customHeight="1">
      <c r="A217" s="652" t="s">
        <v>80</v>
      </c>
      <c r="B217" s="671" t="s">
        <v>51</v>
      </c>
      <c r="C217" s="356">
        <f>C218</f>
        <v>105.3</v>
      </c>
      <c r="D217" s="66"/>
      <c r="E217" s="357">
        <f>E218</f>
        <v>105.3</v>
      </c>
      <c r="F217" s="623">
        <f t="shared" si="21"/>
        <v>100</v>
      </c>
      <c r="G217" s="356">
        <f t="shared" si="23"/>
        <v>0</v>
      </c>
      <c r="H217" s="356">
        <f>H218</f>
        <v>0</v>
      </c>
      <c r="I217" s="357">
        <f>I218</f>
        <v>121.3</v>
      </c>
      <c r="J217" s="623"/>
    </row>
    <row r="218" spans="1:10" s="10" customFormat="1" ht="14.25" customHeight="1">
      <c r="A218" s="647" t="s">
        <v>81</v>
      </c>
      <c r="B218" s="641" t="s">
        <v>52</v>
      </c>
      <c r="C218" s="673">
        <v>105.3</v>
      </c>
      <c r="D218" s="128"/>
      <c r="E218" s="674">
        <v>105.3</v>
      </c>
      <c r="F218" s="669">
        <f t="shared" si="21"/>
        <v>100</v>
      </c>
      <c r="G218" s="463">
        <f t="shared" si="23"/>
        <v>0</v>
      </c>
      <c r="H218" s="675"/>
      <c r="I218" s="676">
        <v>121.3</v>
      </c>
      <c r="J218" s="462"/>
    </row>
    <row r="219" spans="1:10" s="10" customFormat="1" ht="18.75" customHeight="1">
      <c r="A219" s="653" t="s">
        <v>82</v>
      </c>
      <c r="B219" s="642" t="s">
        <v>180</v>
      </c>
      <c r="C219" s="356">
        <f>C220</f>
        <v>6428.000000000001</v>
      </c>
      <c r="D219" s="247"/>
      <c r="E219" s="357">
        <f>E220</f>
        <v>6428.000000000001</v>
      </c>
      <c r="F219" s="623">
        <f t="shared" si="21"/>
        <v>100</v>
      </c>
      <c r="G219" s="356">
        <f t="shared" si="23"/>
        <v>0</v>
      </c>
      <c r="H219" s="356">
        <f>H220</f>
        <v>0</v>
      </c>
      <c r="I219" s="357">
        <f>I220</f>
        <v>7224</v>
      </c>
      <c r="J219" s="623">
        <f>E219/I219*100</f>
        <v>88.9811738648948</v>
      </c>
    </row>
    <row r="220" spans="1:10" s="10" customFormat="1" ht="21" customHeight="1">
      <c r="A220" s="654" t="s">
        <v>83</v>
      </c>
      <c r="B220" s="643" t="s">
        <v>53</v>
      </c>
      <c r="C220" s="613">
        <f>C221+C222+C223+C224+C225+C226+C227+C228+C229+C230+C231</f>
        <v>6428.000000000001</v>
      </c>
      <c r="D220" s="250"/>
      <c r="E220" s="624">
        <f>E221+E222+E223+E224+E225+E226+E227+E228+E229+E230+E231</f>
        <v>6428.000000000001</v>
      </c>
      <c r="F220" s="625">
        <f t="shared" si="21"/>
        <v>100</v>
      </c>
      <c r="G220" s="631">
        <f t="shared" si="23"/>
        <v>0</v>
      </c>
      <c r="H220" s="613">
        <f>H222+H230+H231</f>
        <v>0</v>
      </c>
      <c r="I220" s="624">
        <f>I221+I222+I223+I224+I225+I226+I227+I228+I229+I230+I231</f>
        <v>7224</v>
      </c>
      <c r="J220" s="625">
        <f>E220/I220*100</f>
        <v>88.9811738648948</v>
      </c>
    </row>
    <row r="221" spans="1:10" s="10" customFormat="1" ht="18.75" customHeight="1">
      <c r="A221" s="798" t="s">
        <v>325</v>
      </c>
      <c r="B221" s="640" t="s">
        <v>364</v>
      </c>
      <c r="C221" s="614"/>
      <c r="D221" s="343"/>
      <c r="E221" s="387"/>
      <c r="F221" s="663"/>
      <c r="G221" s="322">
        <f t="shared" si="23"/>
        <v>0</v>
      </c>
      <c r="H221" s="287"/>
      <c r="I221" s="251">
        <v>5390</v>
      </c>
      <c r="J221" s="99"/>
    </row>
    <row r="222" spans="1:10" s="10" customFormat="1" ht="12" customHeight="1">
      <c r="A222" s="799"/>
      <c r="B222" s="640" t="s">
        <v>365</v>
      </c>
      <c r="C222" s="614">
        <v>1919.8</v>
      </c>
      <c r="D222" s="343"/>
      <c r="E222" s="387">
        <v>1919.8</v>
      </c>
      <c r="F222" s="663">
        <f t="shared" si="21"/>
        <v>100</v>
      </c>
      <c r="G222" s="322">
        <f t="shared" si="23"/>
        <v>0</v>
      </c>
      <c r="H222" s="287"/>
      <c r="I222" s="251">
        <v>1642</v>
      </c>
      <c r="J222" s="99">
        <f>E222/I222*100</f>
        <v>116.9183922046285</v>
      </c>
    </row>
    <row r="223" spans="1:10" s="10" customFormat="1" ht="18" customHeight="1">
      <c r="A223" s="799"/>
      <c r="B223" s="640" t="s">
        <v>179</v>
      </c>
      <c r="C223" s="360">
        <v>2603.3</v>
      </c>
      <c r="D223" s="344"/>
      <c r="E223" s="387">
        <v>2603.3</v>
      </c>
      <c r="F223" s="663">
        <f t="shared" si="21"/>
        <v>100</v>
      </c>
      <c r="G223" s="322">
        <f t="shared" si="23"/>
        <v>0</v>
      </c>
      <c r="H223" s="287"/>
      <c r="I223" s="251"/>
      <c r="J223" s="99"/>
    </row>
    <row r="224" spans="1:10" s="10" customFormat="1" ht="18" customHeight="1">
      <c r="A224" s="799"/>
      <c r="B224" s="684" t="s">
        <v>366</v>
      </c>
      <c r="C224" s="362">
        <v>40</v>
      </c>
      <c r="D224" s="344"/>
      <c r="E224" s="387">
        <v>40</v>
      </c>
      <c r="F224" s="663">
        <f t="shared" si="21"/>
        <v>100</v>
      </c>
      <c r="G224" s="322">
        <f t="shared" si="23"/>
        <v>0</v>
      </c>
      <c r="H224" s="287"/>
      <c r="I224" s="251"/>
      <c r="J224" s="99"/>
    </row>
    <row r="225" spans="1:10" s="10" customFormat="1" ht="18" customHeight="1">
      <c r="A225" s="799"/>
      <c r="B225" s="640" t="s">
        <v>178</v>
      </c>
      <c r="C225" s="614">
        <v>963.3</v>
      </c>
      <c r="D225" s="343"/>
      <c r="E225" s="387">
        <v>963.3</v>
      </c>
      <c r="F225" s="663">
        <f t="shared" si="21"/>
        <v>100</v>
      </c>
      <c r="G225" s="322">
        <f t="shared" si="23"/>
        <v>0</v>
      </c>
      <c r="H225" s="287"/>
      <c r="I225" s="251"/>
      <c r="J225" s="99"/>
    </row>
    <row r="226" spans="1:10" s="10" customFormat="1" ht="18" customHeight="1">
      <c r="A226" s="799"/>
      <c r="B226" s="640" t="s">
        <v>177</v>
      </c>
      <c r="C226" s="614">
        <v>901.6</v>
      </c>
      <c r="D226" s="343"/>
      <c r="E226" s="387">
        <v>901.6</v>
      </c>
      <c r="F226" s="663">
        <f t="shared" si="21"/>
        <v>100</v>
      </c>
      <c r="G226" s="322">
        <f t="shared" si="23"/>
        <v>0</v>
      </c>
      <c r="H226" s="287"/>
      <c r="I226" s="251"/>
      <c r="J226" s="99"/>
    </row>
    <row r="227" spans="1:10" s="10" customFormat="1" ht="42.75" customHeight="1">
      <c r="A227" s="799"/>
      <c r="B227" s="684" t="s">
        <v>367</v>
      </c>
      <c r="C227" s="614"/>
      <c r="D227" s="343"/>
      <c r="E227" s="387"/>
      <c r="F227" s="663"/>
      <c r="G227" s="322">
        <f t="shared" si="23"/>
        <v>0</v>
      </c>
      <c r="H227" s="287"/>
      <c r="I227" s="251">
        <v>192</v>
      </c>
      <c r="J227" s="99"/>
    </row>
    <row r="228" spans="1:10" s="10" customFormat="1" ht="19.5" customHeight="1">
      <c r="A228" s="799"/>
      <c r="B228" s="684" t="s">
        <v>368</v>
      </c>
      <c r="C228" s="614"/>
      <c r="D228" s="343"/>
      <c r="E228" s="387"/>
      <c r="F228" s="663"/>
      <c r="G228" s="322">
        <f t="shared" si="23"/>
        <v>0</v>
      </c>
      <c r="H228" s="287"/>
      <c r="I228" s="251"/>
      <c r="J228" s="99"/>
    </row>
    <row r="229" spans="1:10" s="10" customFormat="1" ht="20.25" customHeight="1">
      <c r="A229" s="799"/>
      <c r="B229" s="684" t="s">
        <v>369</v>
      </c>
      <c r="C229" s="614"/>
      <c r="D229" s="343"/>
      <c r="E229" s="387"/>
      <c r="F229" s="663"/>
      <c r="G229" s="322">
        <f t="shared" si="23"/>
        <v>0</v>
      </c>
      <c r="H229" s="287"/>
      <c r="I229" s="251"/>
      <c r="J229" s="99"/>
    </row>
    <row r="230" spans="1:10" s="10" customFormat="1" ht="18.75" customHeight="1">
      <c r="A230" s="799"/>
      <c r="B230" s="684" t="s">
        <v>370</v>
      </c>
      <c r="C230" s="360"/>
      <c r="D230" s="344"/>
      <c r="E230" s="387"/>
      <c r="F230" s="663"/>
      <c r="G230" s="322">
        <f t="shared" si="23"/>
        <v>0</v>
      </c>
      <c r="H230" s="287"/>
      <c r="I230" s="251"/>
      <c r="J230" s="99"/>
    </row>
    <row r="231" spans="1:10" s="10" customFormat="1" ht="19.5" customHeight="1">
      <c r="A231" s="800"/>
      <c r="B231" s="684" t="s">
        <v>371</v>
      </c>
      <c r="C231" s="361"/>
      <c r="D231" s="344"/>
      <c r="E231" s="387"/>
      <c r="F231" s="663"/>
      <c r="G231" s="322">
        <f t="shared" si="23"/>
        <v>0</v>
      </c>
      <c r="H231" s="287"/>
      <c r="I231" s="251"/>
      <c r="J231" s="99"/>
    </row>
    <row r="232" spans="1:10" s="10" customFormat="1" ht="10.5" customHeight="1">
      <c r="A232" s="655" t="s">
        <v>84</v>
      </c>
      <c r="B232" s="670" t="s">
        <v>54</v>
      </c>
      <c r="C232" s="615">
        <f>C233</f>
        <v>0</v>
      </c>
      <c r="D232" s="343"/>
      <c r="E232" s="626">
        <f>E233</f>
        <v>0</v>
      </c>
      <c r="F232" s="627"/>
      <c r="G232" s="615">
        <f t="shared" si="23"/>
        <v>0</v>
      </c>
      <c r="H232" s="615">
        <f>H233</f>
        <v>0</v>
      </c>
      <c r="I232" s="626">
        <f>I233</f>
        <v>0</v>
      </c>
      <c r="J232" s="627"/>
    </row>
    <row r="233" spans="1:10" s="10" customFormat="1" ht="6.75" customHeight="1" thickBot="1">
      <c r="A233" s="644"/>
      <c r="B233" s="570"/>
      <c r="C233" s="616"/>
      <c r="D233" s="343"/>
      <c r="E233" s="387"/>
      <c r="F233" s="663"/>
      <c r="G233" s="322">
        <f t="shared" si="23"/>
        <v>0</v>
      </c>
      <c r="H233" s="345"/>
      <c r="I233" s="393"/>
      <c r="J233" s="99"/>
    </row>
    <row r="234" spans="1:10" s="10" customFormat="1" ht="17.25" customHeight="1" thickBot="1" thickTop="1">
      <c r="A234" s="423" t="s">
        <v>318</v>
      </c>
      <c r="B234" s="401" t="s">
        <v>319</v>
      </c>
      <c r="C234" s="396">
        <f>C12+C166</f>
        <v>366971.5</v>
      </c>
      <c r="D234" s="397" t="e">
        <f>D12+D166+#REF!</f>
        <v>#REF!</v>
      </c>
      <c r="E234" s="398">
        <f>E12+E166</f>
        <v>371357.3999999999</v>
      </c>
      <c r="F234" s="664">
        <f>E234/C234*100</f>
        <v>101.19516093211595</v>
      </c>
      <c r="G234" s="323">
        <f t="shared" si="23"/>
        <v>4385.899999999907</v>
      </c>
      <c r="H234" s="399" t="e">
        <f>H12+H166+#REF!</f>
        <v>#REF!</v>
      </c>
      <c r="I234" s="400">
        <f>I12+I166</f>
        <v>356344.5999999999</v>
      </c>
      <c r="J234" s="539">
        <f>E234/I234*100</f>
        <v>104.21300056181573</v>
      </c>
    </row>
    <row r="235" spans="1:10" s="10" customFormat="1" ht="12.75" customHeight="1" thickBot="1" thickTop="1">
      <c r="A235" s="42"/>
      <c r="B235" s="348" t="s">
        <v>320</v>
      </c>
      <c r="C235" s="104"/>
      <c r="D235" s="104"/>
      <c r="E235" s="104"/>
      <c r="F235" s="105"/>
      <c r="G235" s="288"/>
      <c r="H235" s="288"/>
      <c r="I235" s="104"/>
      <c r="J235" s="105"/>
    </row>
    <row r="236" spans="1:10" s="10" customFormat="1" ht="9.75" customHeight="1">
      <c r="A236" s="794" t="s">
        <v>321</v>
      </c>
      <c r="B236" s="118" t="s">
        <v>322</v>
      </c>
      <c r="C236" s="106">
        <f>C234-C238</f>
        <v>210737.50000000003</v>
      </c>
      <c r="D236" s="107" t="e">
        <f>D234-D238</f>
        <v>#REF!</v>
      </c>
      <c r="E236" s="108">
        <f>E234-E238</f>
        <v>210755.29999999993</v>
      </c>
      <c r="F236" s="52">
        <f>E236/C236*100</f>
        <v>100.00844652707748</v>
      </c>
      <c r="G236" s="324">
        <f>E236-C236</f>
        <v>17.799999999901047</v>
      </c>
      <c r="H236" s="107" t="e">
        <f>H234-H238</f>
        <v>#REF!</v>
      </c>
      <c r="I236" s="108">
        <f>I234-I238</f>
        <v>225698.59999999995</v>
      </c>
      <c r="J236" s="51">
        <f>E236/I236*100</f>
        <v>93.37909052160713</v>
      </c>
    </row>
    <row r="237" spans="1:10" s="10" customFormat="1" ht="9" customHeight="1" thickBot="1">
      <c r="A237" s="795"/>
      <c r="B237" s="742" t="s">
        <v>323</v>
      </c>
      <c r="C237" s="240">
        <f>C236/C234*100</f>
        <v>57.42612164704889</v>
      </c>
      <c r="D237" s="241" t="e">
        <f>D236/D234*100</f>
        <v>#REF!</v>
      </c>
      <c r="E237" s="242">
        <f>E236/E234*100</f>
        <v>56.75268622626074</v>
      </c>
      <c r="F237" s="243"/>
      <c r="G237" s="325"/>
      <c r="H237" s="289" t="e">
        <f>H236/H234*100</f>
        <v>#REF!</v>
      </c>
      <c r="I237" s="244">
        <f>I236/I234*100</f>
        <v>63.337174184763846</v>
      </c>
      <c r="J237" s="245"/>
    </row>
    <row r="238" spans="1:10" s="10" customFormat="1" ht="9.75" customHeight="1">
      <c r="A238" s="795"/>
      <c r="B238" s="119" t="s">
        <v>324</v>
      </c>
      <c r="C238" s="109">
        <f>C166-(C169+C170)</f>
        <v>156233.99999999997</v>
      </c>
      <c r="D238" s="110" t="e">
        <f>D219+D220+D222+D230+D231+D232+#REF!</f>
        <v>#REF!</v>
      </c>
      <c r="E238" s="111">
        <f>E166-(E169+E170)</f>
        <v>160602.09999999998</v>
      </c>
      <c r="F238" s="57">
        <f>E238/C238*100</f>
        <v>102.79587029711843</v>
      </c>
      <c r="G238" s="326">
        <f>E238-C238</f>
        <v>4368.100000000006</v>
      </c>
      <c r="H238" s="290" t="e">
        <f>H219+H220+H222+H230+H231+H232+#REF!</f>
        <v>#REF!</v>
      </c>
      <c r="I238" s="48">
        <f>I166-(I169+I170)</f>
        <v>130645.99999999997</v>
      </c>
      <c r="J238" s="56">
        <f>E238/I238*100</f>
        <v>122.92921329393936</v>
      </c>
    </row>
    <row r="239" spans="1:10" s="10" customFormat="1" ht="9" customHeight="1" thickBot="1">
      <c r="A239" s="796"/>
      <c r="B239" s="742" t="s">
        <v>323</v>
      </c>
      <c r="C239" s="240">
        <f>C238/C234*100</f>
        <v>42.573878352951105</v>
      </c>
      <c r="D239" s="241" t="e">
        <f>D238/D234*100</f>
        <v>#REF!</v>
      </c>
      <c r="E239" s="242">
        <f>E238/E234*100</f>
        <v>43.247313773739265</v>
      </c>
      <c r="F239" s="243"/>
      <c r="G239" s="325"/>
      <c r="H239" s="289" t="e">
        <f>H238/H234*100</f>
        <v>#REF!</v>
      </c>
      <c r="I239" s="244">
        <f>I238/I234*100</f>
        <v>36.66282581523615</v>
      </c>
      <c r="J239" s="245"/>
    </row>
    <row r="240" spans="1:10" ht="6.75" customHeight="1">
      <c r="A240" s="15"/>
      <c r="B240" s="15"/>
      <c r="C240" s="15"/>
      <c r="D240" s="15"/>
      <c r="E240" s="15"/>
      <c r="F240" s="15"/>
      <c r="G240" s="291"/>
      <c r="H240" s="291"/>
      <c r="I240" s="15"/>
      <c r="J240" s="15"/>
    </row>
    <row r="241" spans="2:5" ht="12.75">
      <c r="B241" s="15"/>
      <c r="C241" s="15"/>
      <c r="D241" s="15"/>
      <c r="E241" s="15"/>
    </row>
    <row r="242" spans="1:10" ht="15" customHeight="1">
      <c r="A242" s="368"/>
      <c r="B242" s="12"/>
      <c r="C242" s="394"/>
      <c r="D242" s="394"/>
      <c r="E242" s="394"/>
      <c r="F242" s="394"/>
      <c r="G242" s="394"/>
      <c r="H242" s="394"/>
      <c r="I242" s="394"/>
      <c r="J242" s="395"/>
    </row>
  </sheetData>
  <mergeCells count="26">
    <mergeCell ref="A17:A22"/>
    <mergeCell ref="J104:J107"/>
    <mergeCell ref="A161:B161"/>
    <mergeCell ref="E1:J1"/>
    <mergeCell ref="C2:J2"/>
    <mergeCell ref="A4:J4"/>
    <mergeCell ref="D8:F8"/>
    <mergeCell ref="G8:G11"/>
    <mergeCell ref="H8:J8"/>
    <mergeCell ref="J21:J22"/>
    <mergeCell ref="A5:J5"/>
    <mergeCell ref="A6:J6"/>
    <mergeCell ref="I7:J7"/>
    <mergeCell ref="A8:A11"/>
    <mergeCell ref="A7:F7"/>
    <mergeCell ref="B8:B11"/>
    <mergeCell ref="C8:C11"/>
    <mergeCell ref="A173:A174"/>
    <mergeCell ref="I104:I107"/>
    <mergeCell ref="A236:A239"/>
    <mergeCell ref="A78:B78"/>
    <mergeCell ref="A221:A231"/>
    <mergeCell ref="A180:A181"/>
    <mergeCell ref="A210:A215"/>
    <mergeCell ref="A196:A202"/>
    <mergeCell ref="A183:A188"/>
  </mergeCells>
  <printOptions/>
  <pageMargins left="0.3937007874015748" right="0" top="0.1968503937007874"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2012-10-23T12:14:33Z</cp:lastPrinted>
  <dcterms:created xsi:type="dcterms:W3CDTF">2009-03-03T08:14:31Z</dcterms:created>
  <dcterms:modified xsi:type="dcterms:W3CDTF">2012-10-23T12:39:52Z</dcterms:modified>
  <cp:category/>
  <cp:version/>
  <cp:contentType/>
  <cp:contentStatus/>
</cp:coreProperties>
</file>