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(9 мес) 2012" sheetId="1" r:id="rId1"/>
    <sheet name="Р(9 мес) 2012" sheetId="2" r:id="rId2"/>
  </sheets>
  <definedNames>
    <definedName name="_xlnm.Print_Titles" localSheetId="0">'Д(9 мес) 2012'!$8:$11</definedName>
    <definedName name="_xlnm.Print_Titles" localSheetId="1">'Р(9 мес) 2012'!$2:$5</definedName>
  </definedNames>
  <calcPr fullCalcOnLoad="1"/>
</workbook>
</file>

<file path=xl/sharedStrings.xml><?xml version="1.0" encoding="utf-8"?>
<sst xmlns="http://schemas.openxmlformats.org/spreadsheetml/2006/main" count="766" uniqueCount="600">
  <si>
    <t xml:space="preserve">Приложение </t>
  </si>
  <si>
    <t xml:space="preserve">к решению Мценского городского Совета народных депутатов    </t>
  </si>
  <si>
    <t>от 15 ноября 2012 года  № 23/311 - ГС</t>
  </si>
  <si>
    <t>Отчёт</t>
  </si>
  <si>
    <r>
      <t xml:space="preserve">об исполнении бюджета </t>
    </r>
    <r>
      <rPr>
        <b/>
        <i/>
        <u val="single"/>
        <sz val="11"/>
        <rFont val="Times New Roman"/>
        <family val="1"/>
      </rPr>
      <t>города Мценска</t>
    </r>
    <r>
      <rPr>
        <b/>
        <u val="single"/>
        <sz val="11"/>
        <rFont val="Times New Roman"/>
        <family val="1"/>
      </rPr>
      <t xml:space="preserve"> </t>
    </r>
  </si>
  <si>
    <t xml:space="preserve"> за  9 месяцев 2012 года</t>
  </si>
  <si>
    <t>(в тыс.руб.)</t>
  </si>
  <si>
    <t xml:space="preserve">Код  </t>
  </si>
  <si>
    <t xml:space="preserve">Наименование показателей </t>
  </si>
  <si>
    <t>План                                                2012 года</t>
  </si>
  <si>
    <t>Исполнение</t>
  </si>
  <si>
    <t>отклонение от плана                                   2012 года</t>
  </si>
  <si>
    <t>за</t>
  </si>
  <si>
    <t>%</t>
  </si>
  <si>
    <t>9 месяцев</t>
  </si>
  <si>
    <t>выпол-</t>
  </si>
  <si>
    <t>2012 года</t>
  </si>
  <si>
    <t>нения</t>
  </si>
  <si>
    <t>000 1 00 00000 00 0000 000</t>
  </si>
  <si>
    <t>НАЛОГОВЫЕ И НЕНАЛОГОВЫЕ ДОХОДЫ</t>
  </si>
  <si>
    <t>Удельный вес (в общем объёме доходов), %</t>
  </si>
  <si>
    <t>000 1 01 00000 00 0000 000</t>
  </si>
  <si>
    <t>Налоги на прибыль, доходы</t>
  </si>
  <si>
    <t>Удельный вес (в объёме собственных доходов), %</t>
  </si>
  <si>
    <t>182 1 01 02000 01 0000 110</t>
  </si>
  <si>
    <t>Налог на доходы физических лиц</t>
  </si>
  <si>
    <t>Справочно:</t>
  </si>
  <si>
    <t>20% - по нормативам  ч.1 п.2 ст  61.2 Бюджетного кодекса РФ</t>
  </si>
  <si>
    <r>
      <t xml:space="preserve">10% - единый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ч.4 п.1 статьи 58 Бюджетного кодекса РФ</t>
    </r>
    <r>
      <rPr>
        <b/>
        <sz val="7"/>
        <rFont val="Times New Roman"/>
        <family val="1"/>
      </rPr>
      <t xml:space="preserve">) </t>
    </r>
  </si>
  <si>
    <r>
      <t xml:space="preserve">15% - дополнительный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п.2 статьи 58 Бюджетного кодекса РФ</t>
    </r>
    <r>
      <rPr>
        <b/>
        <sz val="7"/>
        <rFont val="Times New Roman"/>
        <family val="1"/>
      </rPr>
      <t>)</t>
    </r>
  </si>
  <si>
    <r>
      <t xml:space="preserve">182 </t>
    </r>
    <r>
      <rPr>
        <b/>
        <sz val="7"/>
        <rFont val="Times New Roman"/>
        <family val="1"/>
      </rPr>
      <t>1 01 02010</t>
    </r>
    <r>
      <rPr>
        <sz val="7"/>
        <rFont val="Times New Roman"/>
        <family val="1"/>
      </rPr>
      <t xml:space="preserve"> 01 1000 110  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</si>
  <si>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</si>
  <si>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000 </t>
    </r>
    <r>
      <rPr>
        <b/>
        <sz val="7"/>
        <rFont val="Times New Roman"/>
        <family val="1"/>
      </rPr>
      <t>1 01 02020</t>
    </r>
    <r>
      <rPr>
        <sz val="7"/>
        <rFont val="Times New Roman"/>
        <family val="1"/>
      </rPr>
      <t xml:space="preserve"> 01 0000 110        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</si>
  <si>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</si>
  <si>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 xml:space="preserve">182 </t>
    </r>
    <r>
      <rPr>
        <b/>
        <sz val="7"/>
        <rFont val="Times New Roman"/>
        <family val="1"/>
      </rPr>
      <t>1 01 02030</t>
    </r>
    <r>
      <rPr>
        <sz val="7"/>
        <rFont val="Times New Roman"/>
        <family val="1"/>
      </rPr>
      <t xml:space="preserve"> 01 0000 110         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</si>
  <si>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</si>
  <si>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 xml:space="preserve">182 </t>
    </r>
    <r>
      <rPr>
        <b/>
        <sz val="7"/>
        <rFont val="Times New Roman"/>
        <family val="1"/>
      </rPr>
      <t>1 01 02040</t>
    </r>
    <r>
      <rPr>
        <sz val="7"/>
        <rFont val="Times New Roman"/>
        <family val="1"/>
      </rPr>
      <t xml:space="preserve"> 01 1000 110 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</si>
  <si>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</si>
  <si>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000 1 05 00000 00 0000 000</t>
  </si>
  <si>
    <t>Налоги на совокупный доход</t>
  </si>
  <si>
    <r>
      <t xml:space="preserve">182 </t>
    </r>
    <r>
      <rPr>
        <b/>
        <sz val="7"/>
        <rFont val="Times New Roman"/>
        <family val="1"/>
      </rPr>
      <t>1 05 02000</t>
    </r>
    <r>
      <rPr>
        <sz val="7"/>
        <rFont val="Times New Roman"/>
        <family val="1"/>
      </rPr>
      <t xml:space="preserve"> 02 0000 110</t>
    </r>
  </si>
  <si>
    <t>Единый налог на вмененный доход для отдельных видов деятельности (всего)</t>
  </si>
  <si>
    <r>
      <t xml:space="preserve">182 </t>
    </r>
    <r>
      <rPr>
        <b/>
        <sz val="7"/>
        <rFont val="Times New Roman"/>
        <family val="1"/>
      </rPr>
      <t>1 05 02010</t>
    </r>
    <r>
      <rPr>
        <sz val="7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</si>
  <si>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</t>
  </si>
  <si>
    <r>
      <t xml:space="preserve">182 </t>
    </r>
    <r>
      <rPr>
        <b/>
        <sz val="7"/>
        <rFont val="Times New Roman"/>
        <family val="1"/>
      </rPr>
      <t>1 05 02020</t>
    </r>
    <r>
      <rPr>
        <sz val="7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</si>
  <si>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</si>
  <si>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r>
      <t xml:space="preserve">182 </t>
    </r>
    <r>
      <rPr>
        <b/>
        <sz val="7"/>
        <rFont val="Times New Roman"/>
        <family val="1"/>
      </rPr>
      <t>1 05 03000</t>
    </r>
    <r>
      <rPr>
        <sz val="7"/>
        <rFont val="Times New Roman"/>
        <family val="1"/>
      </rPr>
      <t xml:space="preserve"> 01 0000 110</t>
    </r>
  </si>
  <si>
    <t>Единый сельскохозяйственный налог</t>
  </si>
  <si>
    <t xml:space="preserve">000 1 06 00000 00 0000 000 </t>
  </si>
  <si>
    <t>Налоги на имущество</t>
  </si>
  <si>
    <r>
      <t xml:space="preserve">000 </t>
    </r>
    <r>
      <rPr>
        <b/>
        <sz val="7"/>
        <rFont val="Times New Roman"/>
        <family val="1"/>
      </rPr>
      <t>1 06 01000</t>
    </r>
    <r>
      <rPr>
        <sz val="7"/>
        <rFont val="Times New Roman"/>
        <family val="1"/>
      </rPr>
      <t xml:space="preserve"> 00 0000 110 </t>
    </r>
  </si>
  <si>
    <t>Налог на имущество физических лиц</t>
  </si>
  <si>
    <r>
      <t xml:space="preserve">182 </t>
    </r>
    <r>
      <rPr>
        <b/>
        <sz val="7"/>
        <rFont val="Times New Roman"/>
        <family val="1"/>
      </rPr>
      <t>1 06 01020</t>
    </r>
    <r>
      <rPr>
        <sz val="7"/>
        <rFont val="Times New Roman"/>
        <family val="1"/>
      </rPr>
      <t xml:space="preserve"> 04 0000 110 </t>
    </r>
  </si>
  <si>
    <t xml:space="preserve"> - 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</si>
  <si>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r>
      <t xml:space="preserve">182 </t>
    </r>
    <r>
      <rPr>
        <b/>
        <sz val="7"/>
        <rFont val="Times New Roman"/>
        <family val="1"/>
      </rPr>
      <t>1 06 06000</t>
    </r>
    <r>
      <rPr>
        <sz val="7"/>
        <rFont val="Times New Roman"/>
        <family val="1"/>
      </rPr>
      <t xml:space="preserve"> 00 0000 110</t>
    </r>
  </si>
  <si>
    <t>Земельный налог</t>
  </si>
  <si>
    <r>
      <t xml:space="preserve">182 </t>
    </r>
    <r>
      <rPr>
        <b/>
        <sz val="7"/>
        <rFont val="Times New Roman"/>
        <family val="1"/>
      </rPr>
      <t>1 06 06010</t>
    </r>
    <r>
      <rPr>
        <sz val="7"/>
        <rFont val="Times New Roman"/>
        <family val="1"/>
      </rPr>
      <t xml:space="preserve"> 00 0000 110  </t>
    </r>
  </si>
  <si>
    <t>Земельный налог, взимаемый по ставкам, установленным в соответствиис подпунктом 1 п.1 с.394 НК РФ</t>
  </si>
  <si>
    <r>
      <t xml:space="preserve">182 </t>
    </r>
    <r>
      <rPr>
        <b/>
        <sz val="7"/>
        <rFont val="Times New Roman"/>
        <family val="1"/>
      </rPr>
      <t>1 06 06012</t>
    </r>
    <r>
      <rPr>
        <sz val="7"/>
        <rFont val="Times New Roman"/>
        <family val="1"/>
      </rPr>
      <t xml:space="preserve"> 04 0000 110  </t>
    </r>
  </si>
  <si>
    <t xml:space="preserve"> - земельный налог, взимаемый по ставкам, установленным в соответствии с подпунктом 1 п.1 с.394 НК РФ и применяемым к объектам налогообложения, расположенным в границах городских округов </t>
  </si>
  <si>
    <r>
      <t xml:space="preserve">182 </t>
    </r>
    <r>
      <rPr>
        <b/>
        <sz val="7"/>
        <rFont val="Times New Roman"/>
        <family val="1"/>
      </rPr>
      <t xml:space="preserve">1 06 06020 </t>
    </r>
    <r>
      <rPr>
        <sz val="7"/>
        <rFont val="Times New Roman"/>
        <family val="1"/>
      </rPr>
      <t xml:space="preserve">00 0000 110 </t>
    </r>
  </si>
  <si>
    <t>Земельный налог, взимаемый по ставкам, установленным в соответствии с подпунктом 2 п.1 с.394 НК РФ</t>
  </si>
  <si>
    <r>
      <t xml:space="preserve">182 </t>
    </r>
    <r>
      <rPr>
        <b/>
        <sz val="7"/>
        <rFont val="Times New Roman"/>
        <family val="1"/>
      </rPr>
      <t>1 06 06022</t>
    </r>
    <r>
      <rPr>
        <sz val="7"/>
        <rFont val="Times New Roman"/>
        <family val="1"/>
      </rPr>
      <t xml:space="preserve"> 04 0000 110  </t>
    </r>
  </si>
  <si>
    <t xml:space="preserve"> - земельный налог, взимаемый по  ставкам, установленным в соответствии с подпунтом 2 п.1 с.394 НК РФ и применяемым к объектам налогообложения, расположенным в границах городских округов</t>
  </si>
  <si>
    <t xml:space="preserve">000 1 08 00000 00 0000 000 </t>
  </si>
  <si>
    <t>Государственная пошлина</t>
  </si>
  <si>
    <r>
      <t xml:space="preserve">000 </t>
    </r>
    <r>
      <rPr>
        <b/>
        <sz val="7"/>
        <rFont val="Times New Roman"/>
        <family val="1"/>
      </rPr>
      <t>1 08 03000</t>
    </r>
    <r>
      <rPr>
        <sz val="7"/>
        <rFont val="Times New Roman"/>
        <family val="1"/>
      </rPr>
      <t xml:space="preserve"> 01 0000 110 </t>
    </r>
  </si>
  <si>
    <t xml:space="preserve">Государственная пошлина по делам, рассматриваемым в судах общей юрисдикции,мировыми судьями </t>
  </si>
  <si>
    <r>
      <t xml:space="preserve">182 </t>
    </r>
    <r>
      <rPr>
        <b/>
        <sz val="7"/>
        <rFont val="Times New Roman"/>
        <family val="1"/>
      </rPr>
      <t>1 08 03010 01</t>
    </r>
    <r>
      <rPr>
        <sz val="7"/>
        <rFont val="Times New Roman"/>
        <family val="1"/>
      </rPr>
      <t xml:space="preserve"> 0000 110 </t>
    </r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</si>
  <si>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</si>
  <si>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r>
      <t xml:space="preserve">000 </t>
    </r>
    <r>
      <rPr>
        <b/>
        <sz val="7"/>
        <rFont val="Times New Roman"/>
        <family val="1"/>
      </rPr>
      <t>1 08 07000 01</t>
    </r>
    <r>
      <rPr>
        <sz val="7"/>
        <rFont val="Times New Roman"/>
        <family val="1"/>
      </rPr>
      <t xml:space="preserve"> 0000 110 </t>
    </r>
  </si>
  <si>
    <t>Государственная пошлина за гос регистрацию, а также за совершение прочих юридически значимых действий</t>
  </si>
  <si>
    <r>
      <t xml:space="preserve">188 </t>
    </r>
    <r>
      <rPr>
        <b/>
        <sz val="7"/>
        <rFont val="Times New Roman"/>
        <family val="1"/>
      </rPr>
      <t>1 08 07140 01</t>
    </r>
    <r>
      <rPr>
        <sz val="7"/>
        <rFont val="Times New Roman"/>
        <family val="1"/>
      </rPr>
      <t xml:space="preserve"> 0000 110                </t>
    </r>
  </si>
  <si>
    <t xml:space="preserve"> -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водительских удостоверений</t>
  </si>
  <si>
    <r>
      <t xml:space="preserve">002 </t>
    </r>
    <r>
      <rPr>
        <b/>
        <sz val="7"/>
        <rFont val="Times New Roman"/>
        <family val="1"/>
      </rPr>
      <t>1 08 07150 01</t>
    </r>
    <r>
      <rPr>
        <sz val="7"/>
        <rFont val="Times New Roman"/>
        <family val="1"/>
      </rPr>
      <t xml:space="preserve"> 0000 110 </t>
    </r>
  </si>
  <si>
    <t xml:space="preserve"> - государственная пошлина за выдачу разрешения на установку рекламной конструкции</t>
  </si>
  <si>
    <r>
      <t xml:space="preserve">002 </t>
    </r>
    <r>
      <rPr>
        <b/>
        <sz val="7"/>
        <rFont val="Times New Roman"/>
        <family val="1"/>
      </rPr>
      <t>1 08 07173 01</t>
    </r>
    <r>
      <rPr>
        <sz val="7"/>
        <rFont val="Times New Roman"/>
        <family val="1"/>
      </rPr>
      <t xml:space="preserve"> 0000 110 </t>
    </r>
  </si>
  <si>
    <t xml:space="preserve"> - государственная  пошлина за выдачу органом  местного самоуправления городского округа специального разрешения на движение по автомобильным дорогам  транспортных средств, осуществляющих перевозки опасных, тяжеловесных  и  (или) крупногабаритных грузов, зачисляемая в бюджеты городских округов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</si>
  <si>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</si>
  <si>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</si>
  <si>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000 </t>
    </r>
    <r>
      <rPr>
        <b/>
        <sz val="7"/>
        <rFont val="Times New Roman"/>
        <family val="1"/>
      </rPr>
      <t>1 09 01000</t>
    </r>
    <r>
      <rPr>
        <sz val="7"/>
        <rFont val="Times New Roman"/>
        <family val="1"/>
      </rPr>
      <t xml:space="preserve"> 00 0000 110</t>
    </r>
  </si>
  <si>
    <t>Налог на прибыль организаций, зачислявшийся до 1 января 2005 года в местные бюджеты</t>
  </si>
  <si>
    <r>
      <t xml:space="preserve">182 </t>
    </r>
    <r>
      <rPr>
        <b/>
        <sz val="7"/>
        <rFont val="Times New Roman"/>
        <family val="1"/>
      </rPr>
      <t>1 09 01020</t>
    </r>
    <r>
      <rPr>
        <sz val="7"/>
        <rFont val="Times New Roman"/>
        <family val="1"/>
      </rPr>
      <t xml:space="preserve"> 04 0000 110</t>
    </r>
  </si>
  <si>
    <t xml:space="preserve"> - налог на прибыль организаций,зачислявшийся до 1.01.2005 года в местные бюджеты, мобилизуемый на территориях городских округов</t>
  </si>
  <si>
    <r>
      <t xml:space="preserve">182 1 09 </t>
    </r>
    <r>
      <rPr>
        <b/>
        <sz val="7"/>
        <rFont val="Times New Roman"/>
        <family val="1"/>
      </rPr>
      <t>03</t>
    </r>
    <r>
      <rPr>
        <sz val="7"/>
        <rFont val="Times New Roman"/>
        <family val="1"/>
      </rPr>
      <t xml:space="preserve">000 00 0000 110 </t>
    </r>
  </si>
  <si>
    <t xml:space="preserve">Платежи за пользование природными ресурсами </t>
  </si>
  <si>
    <r>
      <t xml:space="preserve">182 </t>
    </r>
    <r>
      <rPr>
        <b/>
        <sz val="7"/>
        <rFont val="Times New Roman"/>
        <family val="1"/>
      </rPr>
      <t>1 09 03023</t>
    </r>
    <r>
      <rPr>
        <sz val="7"/>
        <rFont val="Times New Roman"/>
        <family val="1"/>
      </rPr>
      <t xml:space="preserve"> 01 0000 110 </t>
    </r>
  </si>
  <si>
    <t>Платежи за добычу подземных вод</t>
  </si>
  <si>
    <r>
      <t xml:space="preserve">000 </t>
    </r>
    <r>
      <rPr>
        <b/>
        <sz val="7"/>
        <rFont val="Times New Roman"/>
        <family val="1"/>
      </rPr>
      <t>1 09 04000</t>
    </r>
    <r>
      <rPr>
        <sz val="7"/>
        <rFont val="Times New Roman"/>
        <family val="1"/>
      </rPr>
      <t xml:space="preserve"> 00 0000 110</t>
    </r>
  </si>
  <si>
    <r>
      <t xml:space="preserve">182 </t>
    </r>
    <r>
      <rPr>
        <b/>
        <sz val="7"/>
        <rFont val="Times New Roman"/>
        <family val="1"/>
      </rPr>
      <t>1 09 04010</t>
    </r>
    <r>
      <rPr>
        <sz val="7"/>
        <rFont val="Times New Roman"/>
        <family val="1"/>
      </rPr>
      <t xml:space="preserve"> 02 0000 110</t>
    </r>
  </si>
  <si>
    <t xml:space="preserve"> - Налог на имущество предприятий </t>
  </si>
  <si>
    <r>
      <t xml:space="preserve">182 </t>
    </r>
    <r>
      <rPr>
        <b/>
        <sz val="7"/>
        <rFont val="Times New Roman"/>
        <family val="1"/>
      </rPr>
      <t>1 09 04050</t>
    </r>
    <r>
      <rPr>
        <sz val="7"/>
        <rFont val="Times New Roman"/>
        <family val="1"/>
      </rPr>
      <t xml:space="preserve"> 00 0000 110</t>
    </r>
  </si>
  <si>
    <t xml:space="preserve"> -Земельный налог (по обязательствам, возникшим до 01.01.2006 г.)</t>
  </si>
  <si>
    <r>
      <t xml:space="preserve">182 </t>
    </r>
    <r>
      <rPr>
        <b/>
        <sz val="7"/>
        <rFont val="Times New Roman"/>
        <family val="1"/>
      </rPr>
      <t>1 09 04050</t>
    </r>
    <r>
      <rPr>
        <sz val="7"/>
        <rFont val="Times New Roman"/>
        <family val="1"/>
      </rPr>
      <t xml:space="preserve"> 04 0000 110</t>
    </r>
  </si>
  <si>
    <t xml:space="preserve"> - земельный налог (по обязательствам, возникшим до 01.01.2006 г.), мобилизуемый на территориях городских.округов</t>
  </si>
  <si>
    <r>
      <t xml:space="preserve">182 </t>
    </r>
    <r>
      <rPr>
        <b/>
        <sz val="7"/>
        <rFont val="Times New Roman"/>
        <family val="1"/>
      </rPr>
      <t>1 09 06000</t>
    </r>
    <r>
      <rPr>
        <sz val="7"/>
        <rFont val="Times New Roman"/>
        <family val="1"/>
      </rPr>
      <t xml:space="preserve"> 02 0000 110</t>
    </r>
  </si>
  <si>
    <r>
      <t>Прочие налоги и сборы (</t>
    </r>
    <r>
      <rPr>
        <sz val="7"/>
        <rFont val="Times New Roman"/>
        <family val="1"/>
      </rPr>
      <t>по отменённым налогам и сборам субъектов РФ</t>
    </r>
    <r>
      <rPr>
        <b/>
        <sz val="7"/>
        <rFont val="Times New Roman"/>
        <family val="1"/>
      </rPr>
      <t>)</t>
    </r>
  </si>
  <si>
    <r>
      <t xml:space="preserve">182 </t>
    </r>
    <r>
      <rPr>
        <b/>
        <sz val="7"/>
        <rFont val="Times New Roman"/>
        <family val="1"/>
      </rPr>
      <t>1 09 06010</t>
    </r>
    <r>
      <rPr>
        <sz val="7"/>
        <rFont val="Times New Roman"/>
        <family val="1"/>
      </rPr>
      <t xml:space="preserve"> 02 0000 110</t>
    </r>
  </si>
  <si>
    <t xml:space="preserve"> -Налог с продаж</t>
  </si>
  <si>
    <r>
      <t xml:space="preserve">182 </t>
    </r>
    <r>
      <rPr>
        <b/>
        <sz val="7"/>
        <rFont val="Times New Roman"/>
        <family val="1"/>
      </rPr>
      <t>1 09 06020</t>
    </r>
    <r>
      <rPr>
        <sz val="7"/>
        <rFont val="Times New Roman"/>
        <family val="1"/>
      </rPr>
      <t xml:space="preserve"> 02 0000 110</t>
    </r>
  </si>
  <si>
    <t xml:space="preserve">  -Сбор на нужды образ.учр-ний, взим. с юр.лиц</t>
  </si>
  <si>
    <r>
      <t xml:space="preserve">000 </t>
    </r>
    <r>
      <rPr>
        <b/>
        <sz val="7"/>
        <rFont val="Times New Roman"/>
        <family val="1"/>
      </rPr>
      <t>1 09 07000</t>
    </r>
    <r>
      <rPr>
        <sz val="7"/>
        <rFont val="Times New Roman"/>
        <family val="1"/>
      </rPr>
      <t xml:space="preserve"> 00 0000 110 </t>
    </r>
  </si>
  <si>
    <t>Прочие налоги и сборы (по отменённым местным налогам и сборам )</t>
  </si>
  <si>
    <r>
      <t xml:space="preserve">000 </t>
    </r>
    <r>
      <rPr>
        <b/>
        <sz val="7"/>
        <rFont val="Times New Roman"/>
        <family val="1"/>
      </rPr>
      <t>1 09 07010</t>
    </r>
    <r>
      <rPr>
        <sz val="7"/>
        <rFont val="Times New Roman"/>
        <family val="1"/>
      </rPr>
      <t xml:space="preserve"> 00 0000 110</t>
    </r>
  </si>
  <si>
    <t xml:space="preserve"> - Налог на рекламу</t>
  </si>
  <si>
    <r>
      <t xml:space="preserve">000 </t>
    </r>
    <r>
      <rPr>
        <b/>
        <sz val="7"/>
        <rFont val="Times New Roman"/>
        <family val="1"/>
      </rPr>
      <t>1 09 07010</t>
    </r>
    <r>
      <rPr>
        <sz val="7"/>
        <rFont val="Times New Roman"/>
        <family val="1"/>
      </rPr>
      <t xml:space="preserve"> 04 0000 110</t>
    </r>
  </si>
  <si>
    <t xml:space="preserve">  - налог на рекламу, мобилизуемый на территориях городских округов</t>
  </si>
  <si>
    <r>
      <t xml:space="preserve">000 </t>
    </r>
    <r>
      <rPr>
        <b/>
        <sz val="7"/>
        <rFont val="Times New Roman"/>
        <family val="1"/>
      </rPr>
      <t>1 09 07030</t>
    </r>
    <r>
      <rPr>
        <sz val="7"/>
        <rFont val="Times New Roman"/>
        <family val="1"/>
      </rPr>
      <t xml:space="preserve"> 00 0000 110</t>
    </r>
  </si>
  <si>
    <t xml:space="preserve"> - Целевые сборы с граждан и предприятий, учреждений, организаций на содержание милиции, на благоустройство территории, на нужды образования и другие цели</t>
  </si>
  <si>
    <r>
      <t xml:space="preserve">000 </t>
    </r>
    <r>
      <rPr>
        <b/>
        <sz val="7"/>
        <rFont val="Times New Roman"/>
        <family val="1"/>
      </rPr>
      <t>1 09 07030</t>
    </r>
    <r>
      <rPr>
        <sz val="7"/>
        <rFont val="Times New Roman"/>
        <family val="1"/>
      </rPr>
      <t xml:space="preserve"> 04 0000 110</t>
    </r>
  </si>
  <si>
    <t xml:space="preserve">  - 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мобилизуемые на территориях городских округов</t>
  </si>
  <si>
    <r>
      <t xml:space="preserve">000 </t>
    </r>
    <r>
      <rPr>
        <b/>
        <sz val="7"/>
        <rFont val="Times New Roman"/>
        <family val="1"/>
      </rPr>
      <t>1 09 07050</t>
    </r>
    <r>
      <rPr>
        <sz val="7"/>
        <rFont val="Times New Roman"/>
        <family val="1"/>
      </rPr>
      <t xml:space="preserve"> 00 0000 110</t>
    </r>
  </si>
  <si>
    <t xml:space="preserve"> - Прочие местные налоги и сборы</t>
  </si>
  <si>
    <r>
      <t xml:space="preserve">000 </t>
    </r>
    <r>
      <rPr>
        <b/>
        <sz val="7"/>
        <rFont val="Times New Roman"/>
        <family val="1"/>
      </rPr>
      <t>1 09 07050</t>
    </r>
    <r>
      <rPr>
        <sz val="7"/>
        <rFont val="Times New Roman"/>
        <family val="1"/>
      </rPr>
      <t xml:space="preserve"> 04 0000 110</t>
    </r>
  </si>
  <si>
    <t xml:space="preserve">  - прочие местные налоги и сборы, мобилизуемые на территориях городских округов</t>
  </si>
  <si>
    <r>
      <t xml:space="preserve">Итого </t>
    </r>
    <r>
      <rPr>
        <b/>
        <i/>
        <sz val="11"/>
        <rFont val="Times New Roman"/>
        <family val="1"/>
      </rPr>
      <t>налоговых</t>
    </r>
    <r>
      <rPr>
        <b/>
        <sz val="11"/>
        <rFont val="Times New Roman"/>
        <family val="1"/>
      </rPr>
      <t xml:space="preserve"> доходов</t>
    </r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</si>
  <si>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</si>
  <si>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</si>
  <si>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r>
      <t xml:space="preserve">000 </t>
    </r>
    <r>
      <rPr>
        <b/>
        <sz val="7"/>
        <rFont val="Times New Roman"/>
        <family val="1"/>
      </rPr>
      <t>1 11 05000</t>
    </r>
    <r>
      <rPr>
        <sz val="7"/>
        <rFont val="Times New Roman"/>
        <family val="1"/>
      </rPr>
      <t xml:space="preserve"> 00 0000 120   </t>
    </r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</si>
  <si>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</si>
  <si>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Арендная плата за земли (свод)</t>
  </si>
  <si>
    <r>
      <t xml:space="preserve">000 </t>
    </r>
    <r>
      <rPr>
        <b/>
        <sz val="7"/>
        <rFont val="Times New Roman"/>
        <family val="1"/>
      </rPr>
      <t>1 11 05010</t>
    </r>
    <r>
      <rPr>
        <sz val="7"/>
        <rFont val="Times New Roman"/>
        <family val="1"/>
      </rPr>
      <t xml:space="preserve"> 00 0000 120 </t>
    </r>
  </si>
  <si>
    <t>Доходы, получаемые в виде арендной платы за земельные участки, государственная собственность на которые не разграничена, а также средсва от продажи права на заключение договоров аренды указанных земельных участков</t>
  </si>
  <si>
    <r>
      <t xml:space="preserve">006 </t>
    </r>
    <r>
      <rPr>
        <b/>
        <sz val="7"/>
        <rFont val="Times New Roman"/>
        <family val="1"/>
      </rPr>
      <t>1 11 05010</t>
    </r>
    <r>
      <rPr>
        <sz val="7"/>
        <rFont val="Times New Roman"/>
        <family val="1"/>
      </rPr>
      <t xml:space="preserve"> 04 0000 120 </t>
    </r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</si>
  <si>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</si>
  <si>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r>
      <t xml:space="preserve">892 </t>
    </r>
    <r>
      <rPr>
        <b/>
        <sz val="7"/>
        <rFont val="Times New Roman"/>
        <family val="1"/>
      </rPr>
      <t>1 11 05012</t>
    </r>
    <r>
      <rPr>
        <sz val="7"/>
        <rFont val="Times New Roman"/>
        <family val="1"/>
      </rPr>
      <t xml:space="preserve"> 04 0000 120 </t>
    </r>
  </si>
  <si>
    <r>
      <t xml:space="preserve">000 </t>
    </r>
    <r>
      <rPr>
        <b/>
        <sz val="7"/>
        <rFont val="Times New Roman"/>
        <family val="1"/>
      </rPr>
      <t>1 11 05020</t>
    </r>
    <r>
      <rPr>
        <sz val="7"/>
        <rFont val="Times New Roman"/>
        <family val="1"/>
      </rPr>
      <t xml:space="preserve"> 00 0000 120</t>
    </r>
  </si>
  <si>
    <t>Доходы, получаемые в виде арендной платы за земли после разграничения государственной собственности на землю, а также средствава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</si>
  <si>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r>
      <t xml:space="preserve">892 </t>
    </r>
    <r>
      <rPr>
        <b/>
        <sz val="7"/>
        <rFont val="Times New Roman"/>
        <family val="1"/>
      </rPr>
      <t>1 11 05024</t>
    </r>
    <r>
      <rPr>
        <sz val="7"/>
        <rFont val="Times New Roman"/>
        <family val="1"/>
      </rPr>
      <t xml:space="preserve"> 04 0000 120</t>
    </r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</si>
  <si>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 )</t>
  </si>
  <si>
    <r>
      <t xml:space="preserve">000 </t>
    </r>
    <r>
      <rPr>
        <b/>
        <sz val="7"/>
        <rFont val="Times New Roman"/>
        <family val="1"/>
      </rPr>
      <t>1 11 05030</t>
    </r>
    <r>
      <rPr>
        <sz val="7"/>
        <rFont val="Times New Roman"/>
        <family val="1"/>
      </rPr>
      <t xml:space="preserve"> 00 0000 120   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</si>
  <si>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</si>
  <si>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r>
      <t xml:space="preserve">892 </t>
    </r>
    <r>
      <rPr>
        <b/>
        <sz val="7"/>
        <rFont val="Times New Roman"/>
        <family val="1"/>
      </rPr>
      <t>1 11 05034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2</t>
    </r>
    <r>
      <rPr>
        <sz val="7"/>
        <rFont val="Times New Roman"/>
        <family val="1"/>
      </rPr>
      <t xml:space="preserve"> 120   </t>
    </r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</si>
  <si>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</si>
  <si>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r>
      <t xml:space="preserve">892 </t>
    </r>
    <r>
      <rPr>
        <b/>
        <sz val="7"/>
        <rFont val="Times New Roman"/>
        <family val="1"/>
      </rPr>
      <t>1 11 05034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3</t>
    </r>
    <r>
      <rPr>
        <sz val="7"/>
        <rFont val="Times New Roman"/>
        <family val="1"/>
      </rPr>
      <t xml:space="preserve"> 120   </t>
    </r>
  </si>
  <si>
    <r>
      <t xml:space="preserve">000 </t>
    </r>
    <r>
      <rPr>
        <b/>
        <sz val="7"/>
        <rFont val="Times New Roman"/>
        <family val="1"/>
      </rPr>
      <t>1 11 07000</t>
    </r>
    <r>
      <rPr>
        <sz val="7"/>
        <rFont val="Times New Roman"/>
        <family val="1"/>
      </rPr>
      <t xml:space="preserve">  00 0000 120 </t>
    </r>
  </si>
  <si>
    <t>Платежи от государственных и муниципальных унитарных предприятий</t>
  </si>
  <si>
    <r>
      <t xml:space="preserve">892 </t>
    </r>
    <r>
      <rPr>
        <b/>
        <sz val="7"/>
        <rFont val="Times New Roman"/>
        <family val="1"/>
      </rPr>
      <t>1 11 07010</t>
    </r>
    <r>
      <rPr>
        <sz val="7"/>
        <rFont val="Times New Roman"/>
        <family val="1"/>
      </rPr>
      <t xml:space="preserve"> 00 0000 120   </t>
    </r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</si>
  <si>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иных обязательных платежей </t>
  </si>
  <si>
    <r>
      <t xml:space="preserve">892 </t>
    </r>
    <r>
      <rPr>
        <b/>
        <sz val="7"/>
        <rFont val="Times New Roman"/>
        <family val="1"/>
      </rPr>
      <t>1 11 07014</t>
    </r>
    <r>
      <rPr>
        <sz val="7"/>
        <rFont val="Times New Roman"/>
        <family val="1"/>
      </rPr>
      <t xml:space="preserve"> 04 0000 120</t>
    </r>
  </si>
  <si>
    <t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</si>
  <si>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000 1 12 00000 00 0000 000 </t>
  </si>
  <si>
    <t>Платежи при пользовании природными ресурсами</t>
  </si>
  <si>
    <r>
      <t xml:space="preserve">000 </t>
    </r>
    <r>
      <rPr>
        <b/>
        <sz val="7"/>
        <rFont val="Times New Roman"/>
        <family val="1"/>
      </rPr>
      <t>1 12 01000</t>
    </r>
    <r>
      <rPr>
        <sz val="7"/>
        <rFont val="Times New Roman"/>
        <family val="1"/>
      </rPr>
      <t xml:space="preserve"> 01 0000 120 </t>
    </r>
  </si>
  <si>
    <t>Плата за негативное воздействие на окружающую среду</t>
  </si>
  <si>
    <r>
      <t xml:space="preserve">000 </t>
    </r>
    <r>
      <rPr>
        <b/>
        <sz val="7"/>
        <rFont val="Times New Roman"/>
        <family val="1"/>
      </rPr>
      <t>1 12 01010</t>
    </r>
    <r>
      <rPr>
        <sz val="7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</si>
  <si>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стационарными объектами</t>
  </si>
  <si>
    <r>
      <t xml:space="preserve">000 </t>
    </r>
    <r>
      <rPr>
        <b/>
        <sz val="7"/>
        <rFont val="Times New Roman"/>
        <family val="1"/>
      </rPr>
      <t>1 12 01020</t>
    </r>
    <r>
      <rPr>
        <sz val="7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</si>
  <si>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передвижными объектами</t>
  </si>
  <si>
    <r>
      <t xml:space="preserve">000 </t>
    </r>
    <r>
      <rPr>
        <b/>
        <sz val="7"/>
        <rFont val="Times New Roman"/>
        <family val="1"/>
      </rPr>
      <t>1 12 01030</t>
    </r>
    <r>
      <rPr>
        <sz val="7"/>
        <rFont val="Times New Roman"/>
        <family val="1"/>
      </rPr>
      <t xml:space="preserve"> 01 0000 120</t>
    </r>
  </si>
  <si>
    <t xml:space="preserve"> - плата за сбросы загрязняющих веществ в водные объекты</t>
  </si>
  <si>
    <r>
      <t xml:space="preserve">000 </t>
    </r>
    <r>
      <rPr>
        <b/>
        <sz val="7"/>
        <rFont val="Times New Roman"/>
        <family val="1"/>
      </rPr>
      <t>1 12 01040</t>
    </r>
    <r>
      <rPr>
        <sz val="7"/>
        <rFont val="Times New Roman"/>
        <family val="1"/>
      </rPr>
      <t xml:space="preserve"> 01 0000 120</t>
    </r>
  </si>
  <si>
    <t xml:space="preserve"> - плата за размещение отходов производства и потребления</t>
  </si>
  <si>
    <t xml:space="preserve">000 1 13 00000 00 0000 000 </t>
  </si>
  <si>
    <t>Доходы от оказания платных услуг и компенсации затрат государства</t>
  </si>
  <si>
    <r>
      <t xml:space="preserve">000 </t>
    </r>
    <r>
      <rPr>
        <b/>
        <sz val="7"/>
        <rFont val="Times New Roman"/>
        <family val="1"/>
      </rPr>
      <t>1 13 02000</t>
    </r>
    <r>
      <rPr>
        <sz val="7"/>
        <rFont val="Times New Roman"/>
        <family val="1"/>
      </rPr>
      <t xml:space="preserve"> 00 0000 130 </t>
    </r>
  </si>
  <si>
    <t>Доходы от компенсации затрат государства</t>
  </si>
  <si>
    <r>
      <t xml:space="preserve">000 </t>
    </r>
    <r>
      <rPr>
        <b/>
        <sz val="7"/>
        <rFont val="Times New Roman"/>
        <family val="1"/>
      </rPr>
      <t>1 13 02990</t>
    </r>
    <r>
      <rPr>
        <sz val="7"/>
        <rFont val="Times New Roman"/>
        <family val="1"/>
      </rPr>
      <t xml:space="preserve"> 04 0000 130 </t>
    </r>
  </si>
  <si>
    <t>Прочие доходы от компенсации затрат государства</t>
  </si>
  <si>
    <r>
      <t xml:space="preserve">892 </t>
    </r>
    <r>
      <rPr>
        <b/>
        <sz val="7"/>
        <rFont val="Times New Roman"/>
        <family val="1"/>
      </rPr>
      <t>1 13 02994</t>
    </r>
    <r>
      <rPr>
        <sz val="7"/>
        <rFont val="Times New Roman"/>
        <family val="1"/>
      </rPr>
      <t xml:space="preserve"> 04 0000 130 </t>
    </r>
  </si>
  <si>
    <t xml:space="preserve"> - прочие доходы от  компенсации затрат бюджетов городских округов</t>
  </si>
  <si>
    <t xml:space="preserve">000 1 14 00000 00 0000 000 </t>
  </si>
  <si>
    <t>Доходы от продажи материальных и нематериальных активов</t>
  </si>
  <si>
    <r>
      <t xml:space="preserve">000 </t>
    </r>
    <r>
      <rPr>
        <b/>
        <sz val="7"/>
        <rFont val="Times New Roman"/>
        <family val="1"/>
      </rPr>
      <t>1 14 01000</t>
    </r>
    <r>
      <rPr>
        <sz val="7"/>
        <rFont val="Times New Roman"/>
        <family val="1"/>
      </rPr>
      <t xml:space="preserve"> 00 0000 410 </t>
    </r>
  </si>
  <si>
    <t>Доходы от продажи квартир</t>
  </si>
  <si>
    <r>
      <t xml:space="preserve">892 </t>
    </r>
    <r>
      <rPr>
        <b/>
        <sz val="7"/>
        <rFont val="Times New Roman"/>
        <family val="1"/>
      </rPr>
      <t>1 14 01040</t>
    </r>
    <r>
      <rPr>
        <sz val="7"/>
        <rFont val="Times New Roman"/>
        <family val="1"/>
      </rPr>
      <t xml:space="preserve"> 04 0000 410</t>
    </r>
  </si>
  <si>
    <t xml:space="preserve"> - доходы от продажи квартир, находящихся в собственности городских округов</t>
  </si>
  <si>
    <r>
      <t xml:space="preserve">000 </t>
    </r>
    <r>
      <rPr>
        <b/>
        <sz val="7"/>
        <rFont val="Times New Roman"/>
        <family val="1"/>
      </rPr>
      <t>1 14 02000</t>
    </r>
    <r>
      <rPr>
        <sz val="7"/>
        <rFont val="Times New Roman"/>
        <family val="1"/>
      </rPr>
      <t xml:space="preserve"> 00 0000 000 </t>
    </r>
  </si>
  <si>
    <r>
      <t xml:space="preserve">Доходы </t>
    </r>
    <r>
      <rPr>
        <b/>
        <sz val="7"/>
        <rFont val="Arial"/>
        <family val="2"/>
      </rPr>
      <t>от реализации имущества</t>
    </r>
    <r>
      <rPr>
        <sz val="7"/>
        <rFont val="Arial"/>
        <family val="2"/>
      </rPr>
      <t>, находящегося в государственной и муниципальной собственности  (за исключением имущества автономных учреждений, а также имущества государственных и муниципальных унитарных предприятий, в том числе казенных)</t>
    </r>
  </si>
  <si>
    <r>
      <t xml:space="preserve">000 </t>
    </r>
    <r>
      <rPr>
        <b/>
        <sz val="7"/>
        <rFont val="Times New Roman"/>
        <family val="1"/>
      </rPr>
      <t xml:space="preserve">1 14 02040 </t>
    </r>
    <r>
      <rPr>
        <sz val="7"/>
        <rFont val="Times New Roman"/>
        <family val="1"/>
      </rPr>
      <t xml:space="preserve">04 0000 410 </t>
    </r>
  </si>
  <si>
    <r>
      <t xml:space="preserve">Доходы </t>
    </r>
    <r>
      <rPr>
        <b/>
        <sz val="7"/>
        <rFont val="Arial"/>
        <family val="2"/>
      </rPr>
      <t>от реализации имущества</t>
    </r>
    <r>
      <rPr>
        <sz val="7"/>
        <rFont val="Arial"/>
        <family val="2"/>
      </rPr>
      <t>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</si>
  <si>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t xml:space="preserve">892 </t>
    </r>
    <r>
      <rPr>
        <b/>
        <sz val="7"/>
        <rFont val="Times New Roman"/>
        <family val="1"/>
      </rPr>
      <t>1 14 02043</t>
    </r>
    <r>
      <rPr>
        <sz val="7"/>
        <rFont val="Times New Roman"/>
        <family val="1"/>
      </rPr>
      <t xml:space="preserve"> 04 0000 410 </t>
    </r>
  </si>
  <si>
    <t xml:space="preserve">  - доходы от реализации иного имущества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 средств  по указанному имуществу</t>
  </si>
  <si>
    <r>
      <t xml:space="preserve">000 </t>
    </r>
    <r>
      <rPr>
        <b/>
        <sz val="7"/>
        <rFont val="Times New Roman"/>
        <family val="1"/>
      </rPr>
      <t>1 14 06000</t>
    </r>
    <r>
      <rPr>
        <sz val="7"/>
        <rFont val="Times New Roman"/>
        <family val="1"/>
      </rPr>
      <t xml:space="preserve"> 00 0000 430</t>
    </r>
  </si>
  <si>
    <r>
      <t xml:space="preserve">Доходы </t>
    </r>
    <r>
      <rPr>
        <b/>
        <sz val="8"/>
        <rFont val="Arial"/>
        <family val="2"/>
      </rPr>
      <t>от продажи земельных участков</t>
    </r>
    <r>
      <rPr>
        <sz val="8"/>
        <rFont val="Arial"/>
        <family val="2"/>
      </rPr>
      <t>, находящихся в государственной и муниципальной собственности (за исключением земельных участков бюджетных и автономных учреждений)</t>
    </r>
  </si>
  <si>
    <r>
      <t xml:space="preserve">000 </t>
    </r>
    <r>
      <rPr>
        <b/>
        <sz val="7"/>
        <rFont val="Times New Roman"/>
        <family val="1"/>
      </rPr>
      <t>1 14 06010</t>
    </r>
    <r>
      <rPr>
        <sz val="7"/>
        <rFont val="Times New Roman"/>
        <family val="1"/>
      </rPr>
      <t xml:space="preserve"> 00 0000 430</t>
    </r>
  </si>
  <si>
    <r>
      <t xml:space="preserve">Доходы </t>
    </r>
    <r>
      <rPr>
        <b/>
        <sz val="7"/>
        <rFont val="Arial"/>
        <family val="2"/>
      </rPr>
      <t>от продажи земельных участков</t>
    </r>
    <r>
      <rPr>
        <sz val="7"/>
        <rFont val="Arial"/>
        <family val="2"/>
      </rPr>
      <t>, государственная собственность на которые не разграничена</t>
    </r>
  </si>
  <si>
    <r>
      <t xml:space="preserve">892 </t>
    </r>
    <r>
      <rPr>
        <b/>
        <sz val="7"/>
        <rFont val="Times New Roman"/>
        <family val="1"/>
      </rPr>
      <t>1 14 06012</t>
    </r>
    <r>
      <rPr>
        <sz val="7"/>
        <rFont val="Times New Roman"/>
        <family val="1"/>
      </rPr>
      <t xml:space="preserve"> 04 0000 430</t>
    </r>
  </si>
  <si>
    <t>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</si>
  <si>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r>
      <t xml:space="preserve">000 </t>
    </r>
    <r>
      <rPr>
        <b/>
        <sz val="7"/>
        <rFont val="Times New Roman"/>
        <family val="1"/>
      </rPr>
      <t>1 14 06020</t>
    </r>
    <r>
      <rPr>
        <sz val="7"/>
        <rFont val="Times New Roman"/>
        <family val="1"/>
      </rPr>
      <t xml:space="preserve"> 00 0000 430</t>
    </r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</si>
  <si>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</si>
  <si>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r>
      <t xml:space="preserve">892 </t>
    </r>
    <r>
      <rPr>
        <b/>
        <sz val="7"/>
        <rFont val="Times New Roman"/>
        <family val="1"/>
      </rPr>
      <t>1 14 06024</t>
    </r>
    <r>
      <rPr>
        <sz val="7"/>
        <rFont val="Times New Roman"/>
        <family val="1"/>
      </rPr>
      <t xml:space="preserve"> 04 0000 430</t>
    </r>
  </si>
  <si>
    <t>- доходы от продажи земельных участков, находящихся в собственности городских округов (за исключением земельных участков бюджетных и автономных учреждений)</t>
  </si>
  <si>
    <t xml:space="preserve">000 1 15 00000 00 0000 000 </t>
  </si>
  <si>
    <t>Административные платежи и сборы</t>
  </si>
  <si>
    <r>
      <t xml:space="preserve">000 </t>
    </r>
    <r>
      <rPr>
        <b/>
        <sz val="7"/>
        <rFont val="Times New Roman"/>
        <family val="1"/>
      </rPr>
      <t>1 15 02000</t>
    </r>
    <r>
      <rPr>
        <sz val="7"/>
        <rFont val="Times New Roman"/>
        <family val="1"/>
      </rPr>
      <t xml:space="preserve"> 00 0000 140 </t>
    </r>
  </si>
  <si>
    <t>Платежи, взимаемые государственными и муниципальными органами (организациями), за выполнение определенных функций</t>
  </si>
  <si>
    <r>
      <t xml:space="preserve">000 </t>
    </r>
    <r>
      <rPr>
        <b/>
        <sz val="7"/>
        <rFont val="Times New Roman"/>
        <family val="1"/>
      </rPr>
      <t>1 15 02040</t>
    </r>
    <r>
      <rPr>
        <sz val="7"/>
        <rFont val="Times New Roman"/>
        <family val="1"/>
      </rPr>
      <t xml:space="preserve"> 04 0000 140</t>
    </r>
  </si>
  <si>
    <t xml:space="preserve"> - Платежи, взимаемые органами управления (организациями) городских округов, за выполнение определенных функций</t>
  </si>
  <si>
    <t xml:space="preserve">000 1 16 00000 00 0000 000 </t>
  </si>
  <si>
    <t>Штрафы, санкции, возмещение ущерба</t>
  </si>
  <si>
    <r>
      <t xml:space="preserve">000 </t>
    </r>
    <r>
      <rPr>
        <b/>
        <sz val="7"/>
        <rFont val="Times New Roman"/>
        <family val="1"/>
      </rPr>
      <t>1 16 03000</t>
    </r>
    <r>
      <rPr>
        <sz val="7"/>
        <rFont val="Times New Roman"/>
        <family val="1"/>
      </rPr>
      <t xml:space="preserve"> 00 0000 140</t>
    </r>
  </si>
  <si>
    <t>Денежные взыскания (штрафы) за нарушение законодательства о налогах и сборах</t>
  </si>
  <si>
    <r>
      <t xml:space="preserve">182 </t>
    </r>
    <r>
      <rPr>
        <b/>
        <sz val="7"/>
        <rFont val="Times New Roman"/>
        <family val="1"/>
      </rPr>
      <t>1 16 03010</t>
    </r>
    <r>
      <rPr>
        <sz val="7"/>
        <rFont val="Times New Roman"/>
        <family val="1"/>
      </rPr>
      <t xml:space="preserve"> 01 0000 140 </t>
    </r>
  </si>
  <si>
    <t xml:space="preserve"> - денежные взыскания (штрафы) за нарушение законодательства о налогах и сборах, предусмотренные статьями 116,118,119.1, пунктами 1 и 2 статьи 120, статьями 125,126,128,129,129.1,132,133,134, 135,135.1 НК РФ, а также штрафы, взыскание которых осуществляется на основании ранее действовавшей статьи 117 НК РФ</t>
  </si>
  <si>
    <r>
      <t xml:space="preserve">182 </t>
    </r>
    <r>
      <rPr>
        <b/>
        <sz val="7"/>
        <rFont val="Times New Roman"/>
        <family val="1"/>
      </rPr>
      <t>1 16 03030</t>
    </r>
    <r>
      <rPr>
        <sz val="7"/>
        <rFont val="Times New Roman"/>
        <family val="1"/>
      </rPr>
      <t xml:space="preserve"> 01 0000 140 </t>
    </r>
  </si>
  <si>
    <t xml:space="preserve"> - 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</si>
  <si>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r>
      <t xml:space="preserve">000 </t>
    </r>
    <r>
      <rPr>
        <b/>
        <sz val="7"/>
        <rFont val="Times New Roman"/>
        <family val="1"/>
      </rPr>
      <t>1 16 06000</t>
    </r>
    <r>
      <rPr>
        <sz val="7"/>
        <rFont val="Times New Roman"/>
        <family val="1"/>
      </rPr>
      <t xml:space="preserve"> 01 0000 140</t>
    </r>
  </si>
  <si>
    <t>Денежные взыскания (штрафы) за нарушение законодалельства о применении контрольно-кассовой техники при осуществлении наличных денежных расчётов и (или) расчётов с использованием платёжных карт</t>
  </si>
  <si>
    <r>
      <t xml:space="preserve">000 </t>
    </r>
    <r>
      <rPr>
        <b/>
        <sz val="7"/>
        <rFont val="Times New Roman"/>
        <family val="1"/>
      </rPr>
      <t>1 16 08000</t>
    </r>
    <r>
      <rPr>
        <sz val="7"/>
        <rFont val="Times New Roman"/>
        <family val="1"/>
      </rPr>
      <t xml:space="preserve"> 01 0000 140</t>
    </r>
  </si>
  <si>
    <t>Денежные взыскания (штрафы) за адм-ные правонар-ия в обл-ти госуд-ого регулирования произ-ва и оборота этил. спирта, алкогольной, спиртосодержащей и табачной  продукции</t>
  </si>
  <si>
    <r>
      <t xml:space="preserve">000 </t>
    </r>
    <r>
      <rPr>
        <b/>
        <sz val="7"/>
        <rFont val="Times New Roman"/>
        <family val="1"/>
      </rPr>
      <t>1 16 21000</t>
    </r>
    <r>
      <rPr>
        <sz val="7"/>
        <rFont val="Times New Roman"/>
        <family val="1"/>
      </rPr>
      <t xml:space="preserve"> 00 0000 140</t>
    </r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</si>
  <si>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</si>
  <si>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r>
      <t xml:space="preserve">000 </t>
    </r>
    <r>
      <rPr>
        <b/>
        <sz val="7"/>
        <rFont val="Times New Roman"/>
        <family val="1"/>
      </rPr>
      <t>1 16 21040</t>
    </r>
    <r>
      <rPr>
        <sz val="7"/>
        <rFont val="Times New Roman"/>
        <family val="1"/>
      </rPr>
      <t xml:space="preserve"> 04 0000 140</t>
    </r>
  </si>
  <si>
    <t xml:space="preserve"> -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</si>
  <si>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r>
      <t xml:space="preserve">000 </t>
    </r>
    <r>
      <rPr>
        <b/>
        <sz val="7"/>
        <rFont val="Times New Roman"/>
        <family val="1"/>
      </rPr>
      <t>1 16 25000</t>
    </r>
    <r>
      <rPr>
        <sz val="7"/>
        <rFont val="Times New Roman"/>
        <family val="1"/>
      </rPr>
      <t xml:space="preserve"> 01 0000 140  </t>
    </r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</si>
  <si>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</si>
  <si>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r>
      <t xml:space="preserve">000 </t>
    </r>
    <r>
      <rPr>
        <b/>
        <sz val="7"/>
        <rFont val="Times New Roman"/>
        <family val="1"/>
      </rPr>
      <t>1 16 25010</t>
    </r>
    <r>
      <rPr>
        <sz val="7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</si>
  <si>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о недрах</t>
  </si>
  <si>
    <r>
      <t xml:space="preserve">000 </t>
    </r>
    <r>
      <rPr>
        <b/>
        <sz val="7"/>
        <rFont val="Times New Roman"/>
        <family val="1"/>
      </rPr>
      <t>1 16 25030</t>
    </r>
    <r>
      <rPr>
        <sz val="7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</si>
  <si>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об охране и использовании животного мира</t>
  </si>
  <si>
    <r>
      <t xml:space="preserve">000 </t>
    </r>
    <r>
      <rPr>
        <b/>
        <sz val="7"/>
        <rFont val="Times New Roman"/>
        <family val="1"/>
      </rPr>
      <t>1 16 25050</t>
    </r>
    <r>
      <rPr>
        <sz val="7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</si>
  <si>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в области охраны окружающей среды</t>
  </si>
  <si>
    <r>
      <t xml:space="preserve"> 000 </t>
    </r>
    <r>
      <rPr>
        <b/>
        <sz val="7"/>
        <rFont val="Times New Roman"/>
        <family val="1"/>
      </rPr>
      <t>1 16 25060</t>
    </r>
    <r>
      <rPr>
        <sz val="7"/>
        <rFont val="Times New Roman"/>
        <family val="1"/>
      </rPr>
      <t xml:space="preserve"> 01 0000 140  </t>
    </r>
  </si>
  <si>
    <t xml:space="preserve"> -денежные взыскания (штрафы) за нарушение земельного законодательства</t>
  </si>
  <si>
    <t>177 1 16 27000 01 0000 140</t>
  </si>
  <si>
    <t>Денежные взыскания (штрафы) за нарушение Федерального закона "О пожарной безопасности"</t>
  </si>
  <si>
    <r>
      <t xml:space="preserve">141 </t>
    </r>
    <r>
      <rPr>
        <b/>
        <sz val="7"/>
        <rFont val="Times New Roman"/>
        <family val="1"/>
      </rPr>
      <t>1 16 28000</t>
    </r>
    <r>
      <rPr>
        <sz val="7"/>
        <rFont val="Times New Roman"/>
        <family val="1"/>
      </rPr>
      <t xml:space="preserve"> 01 0000 140</t>
    </r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</si>
  <si>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</si>
  <si>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r>
      <t xml:space="preserve">188 </t>
    </r>
    <r>
      <rPr>
        <b/>
        <sz val="7"/>
        <rFont val="Times New Roman"/>
        <family val="1"/>
      </rPr>
      <t>1 16 30000</t>
    </r>
    <r>
      <rPr>
        <sz val="7"/>
        <rFont val="Times New Roman"/>
        <family val="1"/>
      </rPr>
      <t xml:space="preserve"> 01 0000 140 </t>
    </r>
  </si>
  <si>
    <t>Денежные взыскания (штрафы) за административные правонарушения в области дорожного движения</t>
  </si>
  <si>
    <r>
      <t xml:space="preserve">000 </t>
    </r>
    <r>
      <rPr>
        <b/>
        <sz val="7"/>
        <rFont val="Times New Roman"/>
        <family val="1"/>
      </rPr>
      <t>1 16 33000</t>
    </r>
    <r>
      <rPr>
        <sz val="7"/>
        <rFont val="Times New Roman"/>
        <family val="1"/>
      </rPr>
      <t xml:space="preserve"> 00 0000 140 </t>
    </r>
  </si>
  <si>
    <t>Денежные взыскания (штрафы) за нарушение законодательства Российской Федерации о размещении заказов на поставки товаров, выполнетие работ, оказание услуг</t>
  </si>
  <si>
    <r>
      <t xml:space="preserve">000 </t>
    </r>
    <r>
      <rPr>
        <b/>
        <sz val="7"/>
        <rFont val="Times New Roman"/>
        <family val="1"/>
      </rPr>
      <t>1 16 33040</t>
    </r>
    <r>
      <rPr>
        <sz val="7"/>
        <rFont val="Times New Roman"/>
        <family val="1"/>
      </rPr>
      <t xml:space="preserve"> 04 0000 140</t>
    </r>
  </si>
  <si>
    <t xml:space="preserve"> -денежные взыскания (штрафы) за нарушение законодательства Российской Федерации о размещении заказов на поставки товаров, выполнетие работ, оказание услуг для нужд городских округов</t>
  </si>
  <si>
    <r>
      <t xml:space="preserve">000 </t>
    </r>
    <r>
      <rPr>
        <b/>
        <sz val="7"/>
        <rFont val="Times New Roman"/>
        <family val="1"/>
      </rPr>
      <t>1 16 43000</t>
    </r>
    <r>
      <rPr>
        <sz val="7"/>
        <rFont val="Times New Roman"/>
        <family val="1"/>
      </rPr>
      <t xml:space="preserve"> 01 0000 140</t>
    </r>
  </si>
  <si>
    <t>Денежные взыскания (штрафы) за нарушение законодательства РФ об админ-х правонарушениях, предусмотренные статьей 20.25 Кодекса РФ об административных правонарушениях</t>
  </si>
  <si>
    <r>
      <t xml:space="preserve">000 </t>
    </r>
    <r>
      <rPr>
        <b/>
        <sz val="7"/>
        <rFont val="Times New Roman"/>
        <family val="1"/>
      </rPr>
      <t>1 16 90000</t>
    </r>
    <r>
      <rPr>
        <sz val="7"/>
        <rFont val="Times New Roman"/>
        <family val="1"/>
      </rPr>
      <t xml:space="preserve"> 00 0000 140 </t>
    </r>
  </si>
  <si>
    <t>Прочие поступления от денежных взысканий (штрафов) и иных сумм в возмещение ущерба</t>
  </si>
  <si>
    <r>
      <t xml:space="preserve">000 </t>
    </r>
    <r>
      <rPr>
        <b/>
        <sz val="7"/>
        <rFont val="Times New Roman"/>
        <family val="1"/>
      </rPr>
      <t>1 16 90040</t>
    </r>
    <r>
      <rPr>
        <sz val="7"/>
        <rFont val="Times New Roman"/>
        <family val="1"/>
      </rPr>
      <t xml:space="preserve"> 04 0000 140</t>
    </r>
  </si>
  <si>
    <t>- прочие поступления от денежных взысканий (штрафов) и иных сумм в возмещение ущерба, зачисляемые в бюджеты городских округов</t>
  </si>
  <si>
    <t xml:space="preserve">000 1 17 00000 00 0000 000 </t>
  </si>
  <si>
    <t>Прочие неналоговые доходы</t>
  </si>
  <si>
    <r>
      <t xml:space="preserve">000 </t>
    </r>
    <r>
      <rPr>
        <b/>
        <sz val="7"/>
        <rFont val="Times New Roman"/>
        <family val="1"/>
      </rPr>
      <t>1 17 01000</t>
    </r>
    <r>
      <rPr>
        <sz val="7"/>
        <rFont val="Times New Roman"/>
        <family val="1"/>
      </rPr>
      <t xml:space="preserve"> 00 0000 180</t>
    </r>
  </si>
  <si>
    <t>Невыясненные поступления</t>
  </si>
  <si>
    <r>
      <t xml:space="preserve">000 </t>
    </r>
    <r>
      <rPr>
        <b/>
        <sz val="7"/>
        <rFont val="Times New Roman"/>
        <family val="1"/>
      </rPr>
      <t>1 17 01040</t>
    </r>
    <r>
      <rPr>
        <sz val="7"/>
        <rFont val="Times New Roman"/>
        <family val="1"/>
      </rPr>
      <t xml:space="preserve"> 04 0000 180</t>
    </r>
  </si>
  <si>
    <t>Невыясненные поступления, зачисляемые в бюджеты городских округов</t>
  </si>
  <si>
    <r>
      <t xml:space="preserve">000 </t>
    </r>
    <r>
      <rPr>
        <b/>
        <sz val="7"/>
        <rFont val="Times New Roman"/>
        <family val="1"/>
      </rPr>
      <t>1 17 05000</t>
    </r>
    <r>
      <rPr>
        <sz val="7"/>
        <rFont val="Times New Roman"/>
        <family val="1"/>
      </rPr>
      <t xml:space="preserve"> 00 0000 180</t>
    </r>
  </si>
  <si>
    <t xml:space="preserve">Прочие неналоговые доходы </t>
  </si>
  <si>
    <r>
      <t xml:space="preserve">000 </t>
    </r>
    <r>
      <rPr>
        <b/>
        <sz val="7"/>
        <rFont val="Times New Roman"/>
        <family val="1"/>
      </rPr>
      <t>1 17 05040</t>
    </r>
    <r>
      <rPr>
        <sz val="7"/>
        <rFont val="Times New Roman"/>
        <family val="1"/>
      </rPr>
      <t xml:space="preserve"> 04 0000 180</t>
    </r>
  </si>
  <si>
    <t>Прочие неналоговые доходы бюджетов городских округов</t>
  </si>
  <si>
    <r>
      <t xml:space="preserve">Итого </t>
    </r>
    <r>
      <rPr>
        <b/>
        <i/>
        <sz val="11"/>
        <rFont val="Times New Roman"/>
        <family val="1"/>
      </rPr>
      <t>неналоговых</t>
    </r>
    <r>
      <rPr>
        <b/>
        <sz val="11"/>
        <rFont val="Times New Roman"/>
        <family val="1"/>
      </rPr>
      <t xml:space="preserve"> доходов</t>
    </r>
  </si>
  <si>
    <t>Удельный вес (в общем объёме доходов),%</t>
  </si>
  <si>
    <t>Удельный вес (в объёме собственных доходов),%</t>
  </si>
  <si>
    <t xml:space="preserve">000 2 00 00000 00 0000 000 </t>
  </si>
  <si>
    <t xml:space="preserve">Безвоздмездные поступления </t>
  </si>
  <si>
    <t xml:space="preserve">000 2 02 00000 00 0000 000 </t>
  </si>
  <si>
    <t>Бюджетные поступления от других бюджетов бюджетной системы РФ, кроме бюджетов государственных внебюджетных фондов</t>
  </si>
  <si>
    <r>
      <t xml:space="preserve">000 2 02 </t>
    </r>
    <r>
      <rPr>
        <b/>
        <sz val="7"/>
        <rFont val="Times New Roman"/>
        <family val="1"/>
      </rPr>
      <t>01001</t>
    </r>
    <r>
      <rPr>
        <sz val="7"/>
        <rFont val="Times New Roman"/>
        <family val="1"/>
      </rPr>
      <t xml:space="preserve"> 04 0000 151</t>
    </r>
  </si>
  <si>
    <t>Дотация на выравнивание бюджетной обеспеченности</t>
  </si>
  <si>
    <r>
      <t xml:space="preserve">000 2 02 </t>
    </r>
    <r>
      <rPr>
        <b/>
        <sz val="7"/>
        <rFont val="Times New Roman"/>
        <family val="1"/>
      </rPr>
      <t>01003</t>
    </r>
    <r>
      <rPr>
        <sz val="7"/>
        <rFont val="Times New Roman"/>
        <family val="1"/>
      </rPr>
      <t xml:space="preserve"> 04 0000 151</t>
    </r>
  </si>
  <si>
    <t>Дотация на поддержку мер по обеспечению сбалансированности бюджетов</t>
  </si>
  <si>
    <r>
      <t xml:space="preserve">000 2 02 </t>
    </r>
    <r>
      <rPr>
        <b/>
        <sz val="7"/>
        <rFont val="Times New Roman"/>
        <family val="1"/>
      </rPr>
      <t>02000</t>
    </r>
    <r>
      <rPr>
        <sz val="7"/>
        <rFont val="Times New Roman"/>
        <family val="1"/>
      </rPr>
      <t xml:space="preserve"> 00 0000 151</t>
    </r>
  </si>
  <si>
    <t xml:space="preserve"> Субсидии  (всего)</t>
  </si>
  <si>
    <r>
      <t xml:space="preserve">000 2 02 </t>
    </r>
    <r>
      <rPr>
        <b/>
        <sz val="7"/>
        <rFont val="Times New Roman"/>
        <family val="1"/>
      </rPr>
      <t>02008</t>
    </r>
    <r>
      <rPr>
        <sz val="7"/>
        <rFont val="Times New Roman"/>
        <family val="1"/>
      </rPr>
      <t xml:space="preserve"> 04 0000 151</t>
    </r>
  </si>
  <si>
    <t xml:space="preserve">На обеспечение жильём молодых семей  </t>
  </si>
  <si>
    <t>в том числе:</t>
  </si>
  <si>
    <t xml:space="preserve"> - за счёт федеральных средств</t>
  </si>
  <si>
    <t xml:space="preserve"> - за счёт областных средств</t>
  </si>
  <si>
    <r>
      <t xml:space="preserve">000 2 02 </t>
    </r>
    <r>
      <rPr>
        <b/>
        <sz val="7"/>
        <rFont val="Times New Roman"/>
        <family val="1"/>
      </rPr>
      <t>02041</t>
    </r>
    <r>
      <rPr>
        <sz val="7"/>
        <rFont val="Times New Roman"/>
        <family val="1"/>
      </rPr>
      <t xml:space="preserve"> 04 0000 151</t>
    </r>
  </si>
  <si>
    <t xml:space="preserve">На строительство, модернизацию, ремонт и содержание автомобильных дорог общего пользования                                                                            </t>
  </si>
  <si>
    <r>
      <t xml:space="preserve">000 2 02 </t>
    </r>
    <r>
      <rPr>
        <b/>
        <sz val="7"/>
        <rFont val="Times New Roman"/>
        <family val="1"/>
      </rPr>
      <t>02077</t>
    </r>
    <r>
      <rPr>
        <sz val="7"/>
        <rFont val="Times New Roman"/>
        <family val="1"/>
      </rPr>
      <t xml:space="preserve"> 04 0000 151</t>
    </r>
  </si>
  <si>
    <t xml:space="preserve"> На бюджетные инвестиции в объекты кап.строительства собственности мун.образований  </t>
  </si>
  <si>
    <r>
      <t xml:space="preserve">000 2 02 </t>
    </r>
    <r>
      <rPr>
        <b/>
        <sz val="7"/>
        <rFont val="Times New Roman"/>
        <family val="1"/>
      </rPr>
      <t>02088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 xml:space="preserve"> 151</t>
    </r>
  </si>
  <si>
    <r>
      <t xml:space="preserve">На обесп меропр </t>
    </r>
    <r>
      <rPr>
        <u val="single"/>
        <sz val="8"/>
        <rFont val="Arial Cyr"/>
        <family val="2"/>
      </rPr>
      <t>по кап ремонту</t>
    </r>
    <r>
      <rPr>
        <sz val="8"/>
        <rFont val="Arial Cyr"/>
        <family val="2"/>
      </rPr>
      <t xml:space="preserve"> многокварт домов, за счёт Фонда   </t>
    </r>
  </si>
  <si>
    <r>
      <t xml:space="preserve">000 2 02 </t>
    </r>
    <r>
      <rPr>
        <b/>
        <sz val="7"/>
        <rFont val="Times New Roman"/>
        <family val="1"/>
      </rPr>
      <t>02089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 xml:space="preserve"> 151</t>
    </r>
  </si>
  <si>
    <r>
      <t xml:space="preserve">На обесп меропр </t>
    </r>
    <r>
      <rPr>
        <u val="single"/>
        <sz val="8"/>
        <rFont val="Arial Cyr"/>
        <family val="2"/>
      </rPr>
      <t>по кап рем</t>
    </r>
    <r>
      <rPr>
        <sz val="8"/>
        <rFont val="Arial Cyr"/>
        <family val="2"/>
      </rPr>
      <t xml:space="preserve"> многокварт домов  за счёт средств бюджетов </t>
    </r>
  </si>
  <si>
    <r>
      <t xml:space="preserve">000 2 02 </t>
    </r>
    <r>
      <rPr>
        <b/>
        <sz val="7"/>
        <rFont val="Times New Roman"/>
        <family val="1"/>
      </rPr>
      <t>02145</t>
    </r>
    <r>
      <rPr>
        <sz val="7"/>
        <rFont val="Times New Roman"/>
        <family val="1"/>
      </rPr>
      <t xml:space="preserve"> 04 0000 151</t>
    </r>
  </si>
  <si>
    <t xml:space="preserve">На модернизацию региональных систем общего образования </t>
  </si>
  <si>
    <t xml:space="preserve"> - на текущий ремонт </t>
  </si>
  <si>
    <t xml:space="preserve"> - на энергетическое обследование</t>
  </si>
  <si>
    <r>
      <t xml:space="preserve">000 2 02 </t>
    </r>
    <r>
      <rPr>
        <b/>
        <sz val="7"/>
        <rFont val="Times New Roman"/>
        <family val="1"/>
      </rPr>
      <t>02999</t>
    </r>
    <r>
      <rPr>
        <sz val="7"/>
        <rFont val="Times New Roman"/>
        <family val="1"/>
      </rPr>
      <t xml:space="preserve"> 04 0000 151</t>
    </r>
  </si>
  <si>
    <t xml:space="preserve"> Прочие субсидии </t>
  </si>
  <si>
    <t xml:space="preserve"> - на питание учащимся (50% затрат) и за молоко (100%) </t>
  </si>
  <si>
    <t xml:space="preserve"> - на организацию летнего отдыха</t>
  </si>
  <si>
    <t xml:space="preserve"> -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</si>
  <si>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- на поэтапное введение отраслевой системы оплаты труда работников муниципальных учреждений культуры</t>
  </si>
  <si>
    <r>
      <t xml:space="preserve">000 2 02 </t>
    </r>
    <r>
      <rPr>
        <b/>
        <sz val="7"/>
        <rFont val="Times New Roman"/>
        <family val="1"/>
      </rPr>
      <t>03000</t>
    </r>
    <r>
      <rPr>
        <sz val="7"/>
        <rFont val="Times New Roman"/>
        <family val="1"/>
      </rPr>
      <t xml:space="preserve"> 00 0000 151</t>
    </r>
  </si>
  <si>
    <t xml:space="preserve"> Субвенции  (всего)</t>
  </si>
  <si>
    <r>
      <t xml:space="preserve">000 2 02 </t>
    </r>
    <r>
      <rPr>
        <b/>
        <sz val="7"/>
        <rFont val="Times New Roman"/>
        <family val="1"/>
      </rPr>
      <t>03003</t>
    </r>
    <r>
      <rPr>
        <sz val="7"/>
        <rFont val="Times New Roman"/>
        <family val="1"/>
      </rPr>
      <t xml:space="preserve"> 04 0000 151</t>
    </r>
  </si>
  <si>
    <t xml:space="preserve">На государственную регистрацию актов гражданского состояния (ЗАГС)  </t>
  </si>
  <si>
    <r>
      <t xml:space="preserve">000 2 02 </t>
    </r>
    <r>
      <rPr>
        <b/>
        <sz val="7"/>
        <rFont val="Times New Roman"/>
        <family val="1"/>
      </rPr>
      <t>03007</t>
    </r>
    <r>
      <rPr>
        <sz val="7"/>
        <rFont val="Times New Roman"/>
        <family val="1"/>
      </rPr>
      <t xml:space="preserve"> 04 0000 151</t>
    </r>
  </si>
  <si>
    <t xml:space="preserve">На составление (изменение и дополнение) списков кандидатов присяжных заседателей </t>
  </si>
  <si>
    <r>
      <t xml:space="preserve">000 2 02 </t>
    </r>
    <r>
      <rPr>
        <b/>
        <sz val="7"/>
        <rFont val="Times New Roman"/>
        <family val="1"/>
      </rPr>
      <t>03020</t>
    </r>
    <r>
      <rPr>
        <sz val="7"/>
        <rFont val="Times New Roman"/>
        <family val="1"/>
      </rPr>
      <t xml:space="preserve"> 04 0000 151</t>
    </r>
  </si>
  <si>
    <t xml:space="preserve">На выплату единовременных пособий при всех формах устройства детей, лишённых родительского попечения, в семью </t>
  </si>
  <si>
    <r>
      <t xml:space="preserve">000 2 02 </t>
    </r>
    <r>
      <rPr>
        <b/>
        <sz val="7"/>
        <rFont val="Times New Roman"/>
        <family val="1"/>
      </rPr>
      <t>03021</t>
    </r>
    <r>
      <rPr>
        <sz val="7"/>
        <rFont val="Times New Roman"/>
        <family val="1"/>
      </rPr>
      <t xml:space="preserve"> 04 0000 151</t>
    </r>
  </si>
  <si>
    <t xml:space="preserve">Классное руководство        </t>
  </si>
  <si>
    <r>
      <t xml:space="preserve">000 2 02 </t>
    </r>
    <r>
      <rPr>
        <b/>
        <sz val="7"/>
        <rFont val="Times New Roman"/>
        <family val="1"/>
      </rPr>
      <t>03024</t>
    </r>
    <r>
      <rPr>
        <sz val="7"/>
        <rFont val="Times New Roman"/>
        <family val="1"/>
      </rPr>
      <t xml:space="preserve"> 04 0000 151</t>
    </r>
  </si>
  <si>
    <t xml:space="preserve">На выполнение передаваемых полномочй субъектов  </t>
  </si>
  <si>
    <t xml:space="preserve"> - Административная комиссия</t>
  </si>
  <si>
    <t xml:space="preserve"> - Комиссия по делам несовершеннолетних</t>
  </si>
  <si>
    <t xml:space="preserve"> - Полномочия в сфере трудовых отношений</t>
  </si>
  <si>
    <t xml:space="preserve"> - Отдел опеки и попечительства</t>
  </si>
  <si>
    <t xml:space="preserve"> - Обеспечение бесплатного проезда детям из числа детей-сирот</t>
  </si>
  <si>
    <t xml:space="preserve"> - Единовременная выплата на ремонт жилых помещений, закреплённых на правах собственности за детьми-сиротами и детьми, оставшимися без попечения родителей, а также лиц из их числа </t>
  </si>
  <si>
    <r>
      <t xml:space="preserve">000 2 02 </t>
    </r>
    <r>
      <rPr>
        <b/>
        <sz val="7"/>
        <rFont val="Times New Roman"/>
        <family val="1"/>
      </rPr>
      <t>03026</t>
    </r>
    <r>
      <rPr>
        <sz val="7"/>
        <rFont val="Times New Roman"/>
        <family val="1"/>
      </rPr>
      <t xml:space="preserve"> 04 0000 151</t>
    </r>
  </si>
  <si>
    <t xml:space="preserve">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 </t>
  </si>
  <si>
    <r>
      <t xml:space="preserve">000 2 02 </t>
    </r>
    <r>
      <rPr>
        <b/>
        <sz val="7"/>
        <rFont val="Times New Roman"/>
        <family val="1"/>
      </rPr>
      <t>03027</t>
    </r>
    <r>
      <rPr>
        <sz val="7"/>
        <rFont val="Times New Roman"/>
        <family val="1"/>
      </rPr>
      <t xml:space="preserve"> 04 0000 151</t>
    </r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</si>
  <si>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</si>
  <si>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r>
      <t xml:space="preserve">000 2 02 </t>
    </r>
    <r>
      <rPr>
        <b/>
        <sz val="7"/>
        <rFont val="Times New Roman"/>
        <family val="1"/>
      </rPr>
      <t>03029</t>
    </r>
    <r>
      <rPr>
        <sz val="7"/>
        <rFont val="Times New Roman"/>
        <family val="1"/>
      </rPr>
      <t xml:space="preserve"> 04 0000 151</t>
    </r>
  </si>
  <si>
    <t xml:space="preserve">На выплату компенсации части родительской платы за содержание ребёнка в муниципальных дошкольных учреждениях </t>
  </si>
  <si>
    <r>
      <t xml:space="preserve">000 2 02 </t>
    </r>
    <r>
      <rPr>
        <b/>
        <sz val="7"/>
        <rFont val="Times New Roman"/>
        <family val="1"/>
      </rPr>
      <t>03069</t>
    </r>
    <r>
      <rPr>
        <sz val="7"/>
        <rFont val="Times New Roman"/>
        <family val="1"/>
      </rPr>
      <t xml:space="preserve"> 04 0000 151</t>
    </r>
  </si>
  <si>
    <t xml:space="preserve">На обеспечение жильём отдельных категорий граждан, установл Фед зак от 12.01.1995г №5-ФЗ "О ветеранах", в соот с Указом Президента РФ от 07.05.2009г №714 </t>
  </si>
  <si>
    <r>
      <t xml:space="preserve">000 2 02 </t>
    </r>
    <r>
      <rPr>
        <b/>
        <sz val="7"/>
        <rFont val="Times New Roman"/>
        <family val="1"/>
      </rPr>
      <t>03070</t>
    </r>
    <r>
      <rPr>
        <sz val="7"/>
        <rFont val="Times New Roman"/>
        <family val="1"/>
      </rPr>
      <t xml:space="preserve"> 04 0000 151</t>
    </r>
  </si>
  <si>
    <r>
      <t>На обеспечение жильём отдельных категорий граждан, у</t>
    </r>
    <r>
      <rPr>
        <sz val="7"/>
        <rFont val="Arial Cyr"/>
        <family val="2"/>
      </rPr>
      <t>становленных Фед зак от 12.01.1995г №5-ФЗ "О ветеранах" и от 24.11.1995г №181-ФЗ "О социальной защите инвалидов в Российской Федерации"</t>
    </r>
    <r>
      <rPr>
        <sz val="8"/>
        <rFont val="Arial Cyr"/>
        <family val="2"/>
      </rPr>
      <t xml:space="preserve"> </t>
    </r>
  </si>
  <si>
    <r>
      <t xml:space="preserve">000 2 02 </t>
    </r>
    <r>
      <rPr>
        <b/>
        <sz val="7"/>
        <rFont val="Times New Roman"/>
        <family val="1"/>
      </rPr>
      <t>03999</t>
    </r>
    <r>
      <rPr>
        <sz val="7"/>
        <rFont val="Times New Roman"/>
        <family val="1"/>
      </rPr>
      <t xml:space="preserve"> 04 0000 151</t>
    </r>
  </si>
  <si>
    <r>
      <t>Прочие субвенции</t>
    </r>
    <r>
      <rPr>
        <i/>
        <sz val="9"/>
        <rFont val="Arial Cyr"/>
        <family val="2"/>
      </rPr>
      <t xml:space="preserve">   </t>
    </r>
  </si>
  <si>
    <t xml:space="preserve">На обеспечение образовательного процесса </t>
  </si>
  <si>
    <t>в т.числе: - на оплату труда с начислениями</t>
  </si>
  <si>
    <t xml:space="preserve">                - на учебные расходы</t>
  </si>
  <si>
    <t>На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</si>
  <si>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На выплату единовременного пособия и компенсации предметов вещевого обеспечения выпускникам муниципальных учреждений, из числа детей-сирот и детей оставшихся без попечения родителей</t>
  </si>
  <si>
    <t>На единовременное пособие на усыновлённого (удочерённого) ребёнка   (Закон Орловской обл  от 12.11.2008г № 832-ОЗ)</t>
  </si>
  <si>
    <r>
      <t xml:space="preserve">000 2 02 </t>
    </r>
    <r>
      <rPr>
        <b/>
        <sz val="7"/>
        <rFont val="Times New Roman"/>
        <family val="1"/>
      </rPr>
      <t>04000</t>
    </r>
    <r>
      <rPr>
        <sz val="7"/>
        <rFont val="Times New Roman"/>
        <family val="1"/>
      </rPr>
      <t xml:space="preserve"> 00 0000 151</t>
    </r>
  </si>
  <si>
    <t>Иные межбюджетные трансферты (всего)</t>
  </si>
  <si>
    <r>
      <t xml:space="preserve">000 2 02 </t>
    </r>
    <r>
      <rPr>
        <b/>
        <sz val="7"/>
        <rFont val="Times New Roman"/>
        <family val="1"/>
      </rPr>
      <t>04025</t>
    </r>
    <r>
      <rPr>
        <sz val="7"/>
        <rFont val="Times New Roman"/>
        <family val="1"/>
      </rPr>
      <t xml:space="preserve"> 00 0000 151</t>
    </r>
  </si>
  <si>
    <t>Межбюджетные трансферты, передаваемые бюджетам на комплектование книжных фондов библиотек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</si>
  <si>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</si>
  <si>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r>
      <t xml:space="preserve">000 2 02 </t>
    </r>
    <r>
      <rPr>
        <b/>
        <sz val="7"/>
        <rFont val="Times New Roman"/>
        <family val="1"/>
      </rPr>
      <t>04999</t>
    </r>
    <r>
      <rPr>
        <sz val="7"/>
        <rFont val="Times New Roman"/>
        <family val="1"/>
      </rPr>
      <t xml:space="preserve"> 00 0000 151</t>
    </r>
  </si>
  <si>
    <t xml:space="preserve"> Прочие межбюджетные трансферты, передаваемые бюджетам (всего)</t>
  </si>
  <si>
    <r>
      <t xml:space="preserve">000 2 02 </t>
    </r>
    <r>
      <rPr>
        <b/>
        <sz val="7"/>
        <rFont val="Times New Roman"/>
        <family val="1"/>
      </rPr>
      <t>04999</t>
    </r>
    <r>
      <rPr>
        <sz val="7"/>
        <rFont val="Times New Roman"/>
        <family val="1"/>
      </rPr>
      <t xml:space="preserve"> 04 0000 151</t>
    </r>
  </si>
  <si>
    <t xml:space="preserve"> -Прочие межбюджетные трансферты, передаваемые бюджетам городских округов </t>
  </si>
  <si>
    <t xml:space="preserve"> - на наказы избирателей</t>
  </si>
  <si>
    <t xml:space="preserve"> - из резервного фонда Правительства Орловской области                                                         (ремонт кровли дома №44а по ул.Советской)</t>
  </si>
  <si>
    <t xml:space="preserve"> - из резервного фонда Правительства Орловской области                                                                         (благоустройство воинских захоронений)</t>
  </si>
  <si>
    <t xml:space="preserve"> - из резервного фонда Правительства Орловской области                                                         (ремонт кровли дома № 6, микрорайон "Коммаш")</t>
  </si>
  <si>
    <t xml:space="preserve"> - из резервного фонда Правительства Орловской области                                                                         (ремонт кровли детского сада № 15)</t>
  </si>
  <si>
    <r>
      <t xml:space="preserve">000 2 02 </t>
    </r>
    <r>
      <rPr>
        <b/>
        <sz val="7"/>
        <rFont val="Times New Roman"/>
        <family val="1"/>
      </rPr>
      <t>09023</t>
    </r>
    <r>
      <rPr>
        <sz val="7"/>
        <rFont val="Times New Roman"/>
        <family val="1"/>
      </rPr>
      <t xml:space="preserve"> 00 0000 151</t>
    </r>
  </si>
  <si>
    <t xml:space="preserve">Прочие безвозмездные поступления от бюджетов субъектов (всего) </t>
  </si>
  <si>
    <t>000 8 90 00000 00 0000 000</t>
  </si>
  <si>
    <t xml:space="preserve">ВСЕГО ДОХОДОВ </t>
  </si>
  <si>
    <t>Справочно</t>
  </si>
  <si>
    <t>Из общей суммы доходов:</t>
  </si>
  <si>
    <t xml:space="preserve"> - За счёт собственных средств</t>
  </si>
  <si>
    <t xml:space="preserve">                    Удельный вес (в общем объёме доходов)</t>
  </si>
  <si>
    <t xml:space="preserve"> - На выполнение областных и федеральных полномочий</t>
  </si>
  <si>
    <t>Расходы</t>
  </si>
  <si>
    <t>Код</t>
  </si>
  <si>
    <t>Наименование показателей</t>
  </si>
  <si>
    <t>Финансирование</t>
  </si>
  <si>
    <t>отклонение от плана             2012 года</t>
  </si>
  <si>
    <t xml:space="preserve">Кассовое исполнение </t>
  </si>
  <si>
    <t>за 9 месяцев 2012 года</t>
  </si>
  <si>
    <t>Сумма</t>
  </si>
  <si>
    <t>%                      выпол- нения</t>
  </si>
  <si>
    <t>Остатки на лицевых счетах</t>
  </si>
  <si>
    <t>01 00</t>
  </si>
  <si>
    <t>Общегосударственные вопросы</t>
  </si>
  <si>
    <t>Удельный вес (%)</t>
  </si>
  <si>
    <t>01 02</t>
  </si>
  <si>
    <t>Глава города</t>
  </si>
  <si>
    <t>01 03</t>
  </si>
  <si>
    <t>Мценский городской Совет народных депутатов</t>
  </si>
  <si>
    <t>в т.ч</t>
  </si>
  <si>
    <t>Совет (аппарат)</t>
  </si>
  <si>
    <t>Председатель горсовета</t>
  </si>
  <si>
    <t>Депутаты горсовета</t>
  </si>
  <si>
    <t>01 04</t>
  </si>
  <si>
    <t>Администрация города  (аппарат)</t>
  </si>
  <si>
    <t>01 05</t>
  </si>
  <si>
    <r>
      <t xml:space="preserve">Судебная система </t>
    </r>
    <r>
      <rPr>
        <sz val="8"/>
        <rFont val="Times New Roman"/>
        <family val="1"/>
      </rPr>
      <t>(составление (изменение и дополнение) списков кандидатов в присяжные заседатели)</t>
    </r>
  </si>
  <si>
    <t>01 06</t>
  </si>
  <si>
    <t xml:space="preserve">Финансовые органы и органы финансового (финансово - бюджетного) надзора                                                           </t>
  </si>
  <si>
    <t>Финансовое управление администрации города</t>
  </si>
  <si>
    <t>Контрольно-счётная палата</t>
  </si>
  <si>
    <t>01 07</t>
  </si>
  <si>
    <t>Выборы</t>
  </si>
  <si>
    <t>Выборы депутатов горсовета</t>
  </si>
  <si>
    <t>Выборы главы города</t>
  </si>
  <si>
    <t>01 13</t>
  </si>
  <si>
    <t>Резервные фонды местных администраций</t>
  </si>
  <si>
    <t>Другие общегосударственные вопросы (всего)</t>
  </si>
  <si>
    <t>Управление по муниципальному имуществу города</t>
  </si>
  <si>
    <t>Административная комиссия</t>
  </si>
  <si>
    <t>Комиссия по делам несовершеннолетних</t>
  </si>
  <si>
    <t>Полномочия в сфере трудовых отношений</t>
  </si>
  <si>
    <t>Итого:(по ЦС 002 04 00 и переданным полномочиям)</t>
  </si>
  <si>
    <r>
      <t xml:space="preserve">Прочие расходы </t>
    </r>
    <r>
      <rPr>
        <sz val="7"/>
        <rFont val="Times New Roman"/>
        <family val="1"/>
      </rPr>
      <t>(Приложение 1</t>
    </r>
    <r>
      <rPr>
        <sz val="8"/>
        <rFont val="Times New Roman"/>
        <family val="1"/>
      </rPr>
      <t xml:space="preserve">)  </t>
    </r>
  </si>
  <si>
    <t>Денежная премия за лучшее состояние условий и охраны труда</t>
  </si>
  <si>
    <t xml:space="preserve">Оценка недвижимости, признание прав и регулирование отношений по гос. и муниципальной собственности </t>
  </si>
  <si>
    <t>ЗАГС</t>
  </si>
  <si>
    <t>04 00</t>
  </si>
  <si>
    <t>Национальная экономика</t>
  </si>
  <si>
    <t>04 09</t>
  </si>
  <si>
    <t>Дорожное хозяйство (дорожные фонды)</t>
  </si>
  <si>
    <r>
      <t xml:space="preserve"> Строительство, реконструкция, капитальный ремонт и содержание сети автомобильных дорог </t>
    </r>
    <r>
      <rPr>
        <i/>
        <sz val="8"/>
        <rFont val="Times New Roman"/>
        <family val="1"/>
      </rPr>
      <t>общего пользования</t>
    </r>
    <r>
      <rPr>
        <sz val="8"/>
        <rFont val="Times New Roman"/>
        <family val="1"/>
      </rPr>
      <t xml:space="preserve"> местного значения и искусственных сооружений на них</t>
    </r>
  </si>
  <si>
    <t xml:space="preserve"> в т.ч.- санитарное содержание дорог и сооружений на них</t>
  </si>
  <si>
    <t xml:space="preserve"> - ремонт дорог  и сооружений на них</t>
  </si>
  <si>
    <r>
      <t xml:space="preserve"> - текущий ремонт дорог </t>
    </r>
    <r>
      <rPr>
        <sz val="8"/>
        <rFont val="Times New Roman"/>
        <family val="1"/>
      </rPr>
      <t>(по предложениям избирателей)</t>
    </r>
  </si>
  <si>
    <t xml:space="preserve"> - строительство дорог</t>
  </si>
  <si>
    <t xml:space="preserve"> Содержание и развитие дорожного хозяйства</t>
  </si>
  <si>
    <t>- ремонт улично-дорожной сети  (свод)</t>
  </si>
  <si>
    <t>в т.ч:  - засчёт средств дорожного фонда</t>
  </si>
  <si>
    <t xml:space="preserve">          - засчёт собственных средств (в доле софинансирования)</t>
  </si>
  <si>
    <t xml:space="preserve"> - ремонт проездов к дворовым территориям многоквартирных домов и дворовых территорий многоквартирных домов    (свод)</t>
  </si>
  <si>
    <t>04 12</t>
  </si>
  <si>
    <t>Другие вопросы в области национальной экономики</t>
  </si>
  <si>
    <t>в т.ч.</t>
  </si>
  <si>
    <t>Архитектура и градостроительство</t>
  </si>
  <si>
    <t>Городская целевая программа "Стимумирование развития жилищного строительства на 2011-2015 годы в городе Мценске Орловской области"</t>
  </si>
  <si>
    <t>05 00</t>
  </si>
  <si>
    <t>Жилищно-коммунальное хозяйство</t>
  </si>
  <si>
    <t>05 01</t>
  </si>
  <si>
    <t>Жилищное хозяйство</t>
  </si>
  <si>
    <t>"Обеспечение мероприятий по капитальному ремонту многоквартирных домов и переселение граждан из аварийного жилищного фонда"  - (всего)</t>
  </si>
  <si>
    <t xml:space="preserve"> в т.ч.- за счёт гос.корпорации Фонда содействия реформированию ЖКХ </t>
  </si>
  <si>
    <t xml:space="preserve">         - по капремонту (за счёт Фонда)</t>
  </si>
  <si>
    <t xml:space="preserve"> - по капремонту (за счёт бюджетов) - всего</t>
  </si>
  <si>
    <t xml:space="preserve">         - по капремонту (за счёт областного бюджета)</t>
  </si>
  <si>
    <t xml:space="preserve">         - по капремонту (за счёт городского бюджета)</t>
  </si>
  <si>
    <t xml:space="preserve"> Ремонт проездов к дворовым территориям многоквартирных домов и дворовых территорий многоквартирных домов (свод)</t>
  </si>
  <si>
    <t>Поддержка жилищного хозяйства (всего)</t>
  </si>
  <si>
    <t xml:space="preserve"> - Капремонт жилого фонда (всего)</t>
  </si>
  <si>
    <t>в т.ч.: - доля собственника по кап рем (5% за счёт гор бюджета)</t>
  </si>
  <si>
    <t xml:space="preserve">           - капитальный ремонт</t>
  </si>
  <si>
    <t xml:space="preserve">           - резервный фонд Правительства Орловской области (ремонт кровли дома № 44а по ул. Советской идома №6 микрорайона "Коммаш")  </t>
  </si>
  <si>
    <t xml:space="preserve"> - Мероприятия в области жилищного хозяйства</t>
  </si>
  <si>
    <t xml:space="preserve"> в т.ч.  -  по предложениям избирателей</t>
  </si>
  <si>
    <t xml:space="preserve">              - наказы избирателей депутатам областного Совета</t>
  </si>
  <si>
    <t>05 02</t>
  </si>
  <si>
    <t>Коммунальное хозяйство</t>
  </si>
  <si>
    <t xml:space="preserve"> - Убытки по бане</t>
  </si>
  <si>
    <t>05 03</t>
  </si>
  <si>
    <t xml:space="preserve">Благоустройство </t>
  </si>
  <si>
    <t>Уличное освещение</t>
  </si>
  <si>
    <t>в т.ч. -  уличное освещение</t>
  </si>
  <si>
    <t xml:space="preserve">           -  ТО уличных сетей</t>
  </si>
  <si>
    <t xml:space="preserve">Озеленение </t>
  </si>
  <si>
    <t>в т.ч. -  бюджет</t>
  </si>
  <si>
    <t xml:space="preserve">          -  по предложениям избирателей</t>
  </si>
  <si>
    <t>Организация и содержание мест захоронения</t>
  </si>
  <si>
    <t xml:space="preserve">           - резервный фонд Правительства Орловской области (благоустройство воинских захоронений и памятных знаков)  </t>
  </si>
  <si>
    <t>Прочие мероприятия по благоустройству</t>
  </si>
  <si>
    <t>05 05</t>
  </si>
  <si>
    <t>Другие вопросы в области ЖКХ</t>
  </si>
  <si>
    <t>в т.ч:</t>
  </si>
  <si>
    <t xml:space="preserve">Управление жилищно-коммунального хозяйства </t>
  </si>
  <si>
    <r>
      <t>Мун целевая программа</t>
    </r>
    <r>
      <rPr>
        <sz val="8"/>
        <rFont val="Times New Roman"/>
        <family val="1"/>
      </rPr>
      <t xml:space="preserve"> "Комплексное развитие коммунальной инфраструктуры города Мценска на 2011-2015 годы"</t>
    </r>
  </si>
  <si>
    <t>07 00</t>
  </si>
  <si>
    <t xml:space="preserve">Образование </t>
  </si>
  <si>
    <t>07 01</t>
  </si>
  <si>
    <t xml:space="preserve"> - Дошкольное образование</t>
  </si>
  <si>
    <t>07 02</t>
  </si>
  <si>
    <t xml:space="preserve"> - Общее образование </t>
  </si>
  <si>
    <t>07 07</t>
  </si>
  <si>
    <t xml:space="preserve"> - Молодежная политика и оздоровление детей</t>
  </si>
  <si>
    <t>07 09</t>
  </si>
  <si>
    <t xml:space="preserve"> - Другие вопросы в области образования</t>
  </si>
  <si>
    <t>МБДОУ детский сад № 1</t>
  </si>
  <si>
    <t>МБДОУ детский сад № 4</t>
  </si>
  <si>
    <t>МБДОУ детский сад № 5</t>
  </si>
  <si>
    <t>МБДОУ детский сад № 6</t>
  </si>
  <si>
    <t>МБДОУ детский сад № 7</t>
  </si>
  <si>
    <t>МБДОУ детский сад № 9</t>
  </si>
  <si>
    <t>МБДОУ детский сад № 10</t>
  </si>
  <si>
    <t>МБДОУ детский сад № 11</t>
  </si>
  <si>
    <t>МБДОУ детский сад № 12</t>
  </si>
  <si>
    <t>МБДОУ детский сад № 13</t>
  </si>
  <si>
    <t>МБДОУ детский сад № 14</t>
  </si>
  <si>
    <t>МБДОУ детский сад № 15</t>
  </si>
  <si>
    <t>Итого по учреждениям дошкольного образования (по ЦС 420 99 00)</t>
  </si>
  <si>
    <t>Муниципальная целевая программа "Развитие сети дошкольных образовательных учреждений города Мценска на 2011- 2016 годы" (всего)</t>
  </si>
  <si>
    <t>По предложениям избирателей (всего)</t>
  </si>
  <si>
    <t>Наказы избирателей депутатам областного Совета  (для д/сада № 9)</t>
  </si>
  <si>
    <r>
      <t>Резервный фонд Правительства Орловской обл.(</t>
    </r>
    <r>
      <rPr>
        <sz val="7"/>
        <rFont val="Times New Roman"/>
        <family val="1"/>
      </rPr>
      <t>ремонт кровли детского сада № 15</t>
    </r>
    <r>
      <rPr>
        <sz val="8"/>
        <rFont val="Times New Roman"/>
        <family val="1"/>
      </rPr>
      <t>)</t>
    </r>
  </si>
  <si>
    <t>Всего по учреждениям дошкольного образования</t>
  </si>
  <si>
    <r>
      <t>в т.ч</t>
    </r>
    <r>
      <rPr>
        <sz val="8"/>
        <rFont val="Times New Roman"/>
        <family val="1"/>
      </rPr>
      <t>: за счёт собственных средств</t>
    </r>
  </si>
  <si>
    <t xml:space="preserve">        за счёт областных средств </t>
  </si>
  <si>
    <t xml:space="preserve">                                                    ГРП  0702</t>
  </si>
  <si>
    <t>МБОУ средняя школа № 1</t>
  </si>
  <si>
    <r>
      <t>в т.ч.</t>
    </r>
    <r>
      <rPr>
        <sz val="8"/>
        <rFont val="Times New Roman"/>
        <family val="1"/>
      </rPr>
      <t>:-за счёт собственных средств</t>
    </r>
  </si>
  <si>
    <r>
      <t xml:space="preserve">        -за счёт областных средств (</t>
    </r>
    <r>
      <rPr>
        <sz val="7"/>
        <rFont val="Times New Roman"/>
        <family val="1"/>
      </rPr>
      <t>на образовательный процесс, питание и м/литературу</t>
    </r>
    <r>
      <rPr>
        <sz val="8"/>
        <rFont val="Times New Roman"/>
        <family val="1"/>
      </rPr>
      <t>)</t>
    </r>
  </si>
  <si>
    <t>МБОУ средняя школа № 2</t>
  </si>
  <si>
    <t>МБОУ средняя школа № 3</t>
  </si>
  <si>
    <t>МБОУ средняя школа № 4</t>
  </si>
  <si>
    <t>МБОУ - лицей № 5</t>
  </si>
  <si>
    <t>МБОУ средняя школа № 7</t>
  </si>
  <si>
    <t>МБОУ средняя школа № 8</t>
  </si>
  <si>
    <t>МБОУ средняя школа № 9</t>
  </si>
  <si>
    <t>МБОУ гимназия города Мценска</t>
  </si>
  <si>
    <t xml:space="preserve">Итого по образовательным учреждениям </t>
  </si>
  <si>
    <t>Ежемесячное денежное вознаграждение за классное руководство (всего)</t>
  </si>
  <si>
    <t>Наказы избирателей депутатам областного Совета (всего)</t>
  </si>
  <si>
    <t>На реализацию мероприятий комплекса мер модернизации системы общего образования Орловской облпсти (свод)</t>
  </si>
  <si>
    <t>в том числе: за счёт собственных средств</t>
  </si>
  <si>
    <t xml:space="preserve">                       за счёт федеральных и областных средств</t>
  </si>
  <si>
    <r>
      <t>в т.ч.</t>
    </r>
    <r>
      <rPr>
        <sz val="8"/>
        <rFont val="Times New Roman"/>
        <family val="1"/>
      </rPr>
      <t>:  - за счёт собственных средств</t>
    </r>
  </si>
  <si>
    <t xml:space="preserve">           - за счёт федеральных и областных средств </t>
  </si>
  <si>
    <t>Всего по общеобразовательным учреждениям</t>
  </si>
  <si>
    <t>МОУДОД "Детско-юношеский центр"</t>
  </si>
  <si>
    <t>МОУДОД "Центр внешкольной работы"</t>
  </si>
  <si>
    <t>МОУДОД "Станция юных техников"</t>
  </si>
  <si>
    <t>МУДОД "Детско-юношеская спортивная школа"</t>
  </si>
  <si>
    <t>МОУДОД "Мценская детская школа искусств"</t>
  </si>
  <si>
    <t>МОУДОД "Мценская детская художественная школа"</t>
  </si>
  <si>
    <t>Итого:(Музыкальная+Художественная школы)</t>
  </si>
  <si>
    <t>Итого по внешкольным учреждениям в образовании (к 0702)</t>
  </si>
  <si>
    <t>Общее образование (свод)</t>
  </si>
  <si>
    <t>ГРП 07 07</t>
  </si>
  <si>
    <t>Отдых детей в каникулярное время (всего)</t>
  </si>
  <si>
    <t>Проведение мероприятий для детей и молодёжи (всего)</t>
  </si>
  <si>
    <t>в том числе: -через Администрацию</t>
  </si>
  <si>
    <t xml:space="preserve">                        - через Управление образования администрации города</t>
  </si>
  <si>
    <t>Городская целевая программа "Комплексные меры противодействия злоупотреблению наркотиками и их незаконному обороту на 2011-2015 годы"</t>
  </si>
  <si>
    <t>Молодёжная политика и оздоровление детей (свод)</t>
  </si>
  <si>
    <t>ГРП 07 09</t>
  </si>
  <si>
    <t>Управление образования администрации города</t>
  </si>
  <si>
    <t>МОУ "Центр психолого-медико-социального сопровождения"</t>
  </si>
  <si>
    <t>Мероприятия в области образования</t>
  </si>
  <si>
    <t xml:space="preserve"> - Выплата ежегодной премии педагогическим работникам муниципальных образовательных учреждений города Мценска (№ 167 - МПА от 23.09.2008г.)</t>
  </si>
  <si>
    <t xml:space="preserve"> - Строительство II очереди спортивного комплекса школы № 9</t>
  </si>
  <si>
    <t xml:space="preserve">                       за счёт областных средств</t>
  </si>
  <si>
    <t>Другие вопросы в области образования (свод)</t>
  </si>
  <si>
    <t>08 00</t>
  </si>
  <si>
    <t>Культура и кинематография</t>
  </si>
  <si>
    <t>08 01</t>
  </si>
  <si>
    <t xml:space="preserve"> Культура </t>
  </si>
  <si>
    <t>МБУ "Мценский Дворец культуры"</t>
  </si>
  <si>
    <t>МБУ "Мценский Дворец культуры" (по предложениям избирателей)</t>
  </si>
  <si>
    <t>МБУ "Парк культуры и отдыха"</t>
  </si>
  <si>
    <t>МБУ "Парк культуры и отдыха" (по предложениям избирателей)</t>
  </si>
  <si>
    <t>МБУ "Краеведческий музей им. Г.Ф.Соловьева"</t>
  </si>
  <si>
    <t>МБУ "Мценская художественная галерея"</t>
  </si>
  <si>
    <t>МБУ "Централизованная библиотечная система"</t>
  </si>
  <si>
    <t>Комплектование книжных фондов библиотек</t>
  </si>
  <si>
    <t>На поэтапное введение отраслевой системы оплаты труда работников муниципальных учреждений культуры</t>
  </si>
  <si>
    <t xml:space="preserve">Наказы избирателей депутатам областного Совета (для Дворца культуры) </t>
  </si>
  <si>
    <t>08 04</t>
  </si>
  <si>
    <t>Другие вопросы в области культуры и кинематографии</t>
  </si>
  <si>
    <r>
      <t>Гор.цел.программа</t>
    </r>
    <r>
      <rPr>
        <sz val="8"/>
        <rFont val="Times New Roman"/>
        <family val="1"/>
      </rPr>
      <t xml:space="preserve"> "Культура и искусство г.Мценска на 2011-2015 годы"</t>
    </r>
  </si>
  <si>
    <t>09 00</t>
  </si>
  <si>
    <t>Здравоохранение</t>
  </si>
  <si>
    <t>09 09</t>
  </si>
  <si>
    <t>Другие вопросы в области здравоохранения</t>
  </si>
  <si>
    <r>
      <t>Городская целевая программа</t>
    </r>
    <r>
      <rPr>
        <sz val="8"/>
        <rFont val="Times New Roman"/>
        <family val="1"/>
      </rPr>
      <t xml:space="preserve"> "Медицинские кадры" на 2007-2011 годы</t>
    </r>
  </si>
  <si>
    <t>1000</t>
  </si>
  <si>
    <t>Социальная политика</t>
  </si>
  <si>
    <t>10 01</t>
  </si>
  <si>
    <t xml:space="preserve">Пенсионное обеспечение </t>
  </si>
  <si>
    <t xml:space="preserve">Расходы на возмещение доплат к пенсии лицам, замещавшим муниципальные должности муниципальной службы в г.Мценске </t>
  </si>
  <si>
    <t>Персональные надбавки местного значения</t>
  </si>
  <si>
    <t>10 03</t>
  </si>
  <si>
    <t xml:space="preserve">Социальное обеспечение населения </t>
  </si>
  <si>
    <t>в т. ч.</t>
  </si>
  <si>
    <r>
      <t>Программа "Обеспечение жильём молодых семей</t>
    </r>
    <r>
      <rPr>
        <sz val="7"/>
        <rFont val="Times New Roman"/>
        <family val="1"/>
      </rPr>
      <t>"</t>
    </r>
  </si>
  <si>
    <t>в том числе: - за счёт собственных средств</t>
  </si>
  <si>
    <t xml:space="preserve">                        - за счёт федеральных средств</t>
  </si>
  <si>
    <t xml:space="preserve">                        - за счёт областных средств</t>
  </si>
  <si>
    <t>Обеспечение жильем ветеранов и инвалидов (свод)</t>
  </si>
  <si>
    <t xml:space="preserve">Обеспечение жильём отдельных категорий граждан, установл Фед зак от 12.01.1995г №5-ФЗ "О ветеранах", в соотв с Указом Президента РФ от 07.05.2009г №714 </t>
  </si>
  <si>
    <t xml:space="preserve"> Обеспечение жильём отдельных категорий граждан, установленных Фед зак от 12.01.1995г №5-ФЗ "О ветеранах" и от 24.11.1995г №181-ФЗ "О социальной защите инвалидов в Российской Федерации" </t>
  </si>
  <si>
    <r>
      <t>Оказание социальной помощи</t>
    </r>
    <r>
      <rPr>
        <sz val="8"/>
        <rFont val="Times New Roman"/>
        <family val="1"/>
      </rPr>
      <t xml:space="preserve"> (</t>
    </r>
    <r>
      <rPr>
        <sz val="7"/>
        <rFont val="Times New Roman"/>
        <family val="1"/>
      </rPr>
      <t>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</t>
    </r>
    <r>
      <rPr>
        <sz val="8"/>
        <rFont val="Times New Roman"/>
        <family val="1"/>
      </rPr>
      <t xml:space="preserve">)  </t>
    </r>
  </si>
  <si>
    <t>10 04</t>
  </si>
  <si>
    <t>Охрана семьи и детства</t>
  </si>
  <si>
    <t>Выплата единовременного пособия при всех формах устройства детей, лишённых родительского попечения, в семью</t>
  </si>
  <si>
    <t>Обеспечение жильем детей -сирот</t>
  </si>
  <si>
    <t>Компенсация части родительской платы за содержание ребёнка в дошкольном учереждении</t>
  </si>
  <si>
    <r>
      <t xml:space="preserve">Содержание ребёнка в семье опекуна и приёмной семье, </t>
    </r>
    <r>
      <rPr>
        <i/>
        <sz val="8"/>
        <rFont val="Times New Roman"/>
        <family val="1"/>
      </rPr>
      <t>а также</t>
    </r>
    <r>
      <rPr>
        <sz val="8"/>
        <rFont val="Times New Roman"/>
        <family val="1"/>
      </rPr>
      <t xml:space="preserve"> вознагрждение приёмного родителя</t>
    </r>
  </si>
  <si>
    <t>-Выплаты приёмной семье на содержание подопечных детей</t>
  </si>
  <si>
    <t xml:space="preserve">-Вознаграждание приёмному родителю </t>
  </si>
  <si>
    <t>-Выплаты семьям опекунов на содержание подопечных детей</t>
  </si>
  <si>
    <t xml:space="preserve">Единовременное пособие и компенсация предметов вещевого обеспечения выпускникам муниципальных учреждений, из числа детей-сирот и детей оставшихся без попечения родителей </t>
  </si>
  <si>
    <t>Обеспечение бесплатного проезда детям, из числа детей - сирот</t>
  </si>
  <si>
    <t xml:space="preserve">Единовременная выплата на ремонт жилых помещений, закреплённых на провах собственности за детьми-сиротами и детьми, оставшимися без попечения родителей, а также лиц из их числа </t>
  </si>
  <si>
    <r>
      <t xml:space="preserve">Единовременное пособие на усыновлённого (удочерённого) ребёнка                                                               </t>
    </r>
    <r>
      <rPr>
        <sz val="7"/>
        <rFont val="Times New Roman"/>
        <family val="1"/>
      </rPr>
      <t>(Закон Орловской области от 12.11.2008 года №832-ОЗ)</t>
    </r>
  </si>
  <si>
    <t>10 06</t>
  </si>
  <si>
    <t xml:space="preserve">Другие вопросы в области соц политики </t>
  </si>
  <si>
    <t>Отдел опеки и попечительства</t>
  </si>
  <si>
    <t>11 00</t>
  </si>
  <si>
    <t>Физическая культура и спорт</t>
  </si>
  <si>
    <t>11 01</t>
  </si>
  <si>
    <t xml:space="preserve">Физическая культура </t>
  </si>
  <si>
    <t>Мероприятия в области физической культуры</t>
  </si>
  <si>
    <t>12 00</t>
  </si>
  <si>
    <t>Средства массовой информации</t>
  </si>
  <si>
    <t>12 01</t>
  </si>
  <si>
    <t xml:space="preserve"> Телевидение и радиовещание</t>
  </si>
  <si>
    <t>МАУ "Мценская телерадиокомпания"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</si>
  <si>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</si>
  <si>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</si>
  <si>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</si>
  <si>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</si>
  <si>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Итого</t>
  </si>
  <si>
    <t>7900</t>
  </si>
  <si>
    <r>
      <t>ПРОФИЦИТ БЮДЖЕТА (</t>
    </r>
    <r>
      <rPr>
        <sz val="7"/>
        <rFont val="Times New Roman"/>
        <family val="1"/>
      </rPr>
      <t>со знаком "плюс"</t>
    </r>
    <r>
      <rPr>
        <b/>
        <sz val="7"/>
        <rFont val="Times New Roman"/>
        <family val="1"/>
      </rPr>
      <t xml:space="preserve">)                        </t>
    </r>
    <r>
      <rPr>
        <sz val="7"/>
        <rFont val="Times New Roman"/>
        <family val="1"/>
      </rPr>
      <t xml:space="preserve"> </t>
    </r>
    <r>
      <rPr>
        <sz val="6"/>
        <rFont val="Times New Roman"/>
        <family val="1"/>
      </rPr>
      <t>или</t>
    </r>
    <r>
      <rPr>
        <b/>
        <sz val="6"/>
        <rFont val="Times New Roman"/>
        <family val="1"/>
      </rPr>
      <t xml:space="preserve">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  ДЕФИЦИТ БЮДЖЕТА (</t>
    </r>
    <r>
      <rPr>
        <sz val="7"/>
        <rFont val="Times New Roman"/>
        <family val="1"/>
      </rPr>
      <t>со знаком "минус"</t>
    </r>
    <r>
      <rPr>
        <b/>
        <sz val="7"/>
        <rFont val="Times New Roman"/>
        <family val="1"/>
      </rPr>
      <t xml:space="preserve">)   </t>
    </r>
  </si>
  <si>
    <t>Источники внутреннего финансирования дефицита бюджета</t>
  </si>
  <si>
    <t>Кредитные соглашения с другими бюджетами бюджетной системы</t>
  </si>
  <si>
    <t>Получение бюджетных кредитов от других бюджетов бюджетной системы</t>
  </si>
  <si>
    <t xml:space="preserve">Погашение бюджетных кредитов другим бюджетам бюджетной системы </t>
  </si>
  <si>
    <t>Изменение остатков средств на счетах по учёту средств бюджета</t>
  </si>
  <si>
    <t>000 01 05 00 00 00 0000 600  Уменьшение остатков средств бюджетов</t>
  </si>
  <si>
    <t>000 01 05 02 00 04 0000 610    Уменьшение прочих остатков денежных средств местных бюджетов</t>
  </si>
  <si>
    <t xml:space="preserve"> - на начало отчётного периода</t>
  </si>
  <si>
    <t xml:space="preserve"> - на конец отчётного периода</t>
  </si>
  <si>
    <t>Иные источники внутреннего финансирования дефицита бюджета</t>
  </si>
  <si>
    <r>
      <t>892 01 06 01 00 04 0000 630</t>
    </r>
    <r>
      <rPr>
        <sz val="6"/>
        <rFont val="Times New Roman"/>
        <family val="1"/>
      </rPr>
      <t xml:space="preserve">       Средства от продажи акций и иных форм участия в капитале, находящихся в собственности городских округов</t>
    </r>
  </si>
  <si>
    <t>Из общей суммы расходов:</t>
  </si>
  <si>
    <t xml:space="preserve"> -Расход за счёт собственных средств</t>
  </si>
  <si>
    <t xml:space="preserve">                    Удельный вес (в общем объёме расходов)</t>
  </si>
  <si>
    <t xml:space="preserve"> -Расход за счёт областных и федеральных средств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</si>
</sst>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"/>
    <numFmt numFmtId="166" formatCode="0.0"/>
    <numFmt numFmtId="167" formatCode="#,##0.00"/>
    <numFmt numFmtId="168" formatCode="#,##0.000"/>
    <numFmt numFmtId="169" formatCode="@"/>
    <numFmt numFmtId="170" formatCode="0.00"/>
    <numFmt numFmtId="171" formatCode="_-* #,##0.00_р_._-;\-* #,##0.00_р_._-;_-* \-??_р_._-;_-@_-"/>
    <numFmt numFmtId="172" formatCode="0.0%"/>
    <numFmt numFmtId="173" formatCode="0.000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sz val="6"/>
      <name val="Times New Roman"/>
      <family val="1"/>
    </font>
    <font>
      <sz val="8"/>
      <name val="Arial Cyr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 Cyr"/>
      <family val="2"/>
    </font>
    <font>
      <u val="single"/>
      <sz val="8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i/>
      <sz val="8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b/>
      <sz val="6"/>
      <name val="Times New Roman"/>
      <family val="1"/>
    </font>
    <font>
      <sz val="8"/>
      <name val="Arial Narrow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sz val="7"/>
      <name val="Arial Narrow"/>
      <family val="2"/>
    </font>
    <font>
      <b/>
      <u val="single"/>
      <sz val="7"/>
      <name val="Times New Roman"/>
      <family val="1"/>
    </font>
    <font>
      <b/>
      <i/>
      <sz val="7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right" vertical="center"/>
    </xf>
    <xf numFmtId="164" fontId="5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7" fillId="0" borderId="2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/>
    </xf>
    <xf numFmtId="164" fontId="3" fillId="0" borderId="2" xfId="0" applyFont="1" applyFill="1" applyBorder="1" applyAlignment="1" applyProtection="1">
      <alignment horizontal="center" vertical="center" wrapText="1"/>
      <protection locked="0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9" fillId="0" borderId="4" xfId="0" applyFont="1" applyBorder="1" applyAlignment="1">
      <alignment horizontal="center"/>
    </xf>
    <xf numFmtId="164" fontId="9" fillId="0" borderId="4" xfId="0" applyFont="1" applyFill="1" applyBorder="1" applyAlignment="1">
      <alignment horizontal="center"/>
    </xf>
    <xf numFmtId="164" fontId="9" fillId="0" borderId="5" xfId="0" applyFont="1" applyBorder="1" applyAlignment="1" applyProtection="1">
      <alignment horizontal="center" vertical="center"/>
      <protection locked="0"/>
    </xf>
    <xf numFmtId="164" fontId="9" fillId="0" borderId="5" xfId="0" applyFont="1" applyFill="1" applyBorder="1" applyAlignment="1">
      <alignment horizontal="center"/>
    </xf>
    <xf numFmtId="164" fontId="9" fillId="0" borderId="6" xfId="0" applyFont="1" applyFill="1" applyBorder="1" applyAlignment="1" applyProtection="1">
      <alignment horizontal="center"/>
      <protection locked="0"/>
    </xf>
    <xf numFmtId="164" fontId="9" fillId="0" borderId="6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5" fontId="7" fillId="2" borderId="2" xfId="0" applyNumberFormat="1" applyFont="1" applyFill="1" applyBorder="1" applyAlignment="1" applyProtection="1">
      <alignment vertical="center"/>
      <protection locked="0"/>
    </xf>
    <xf numFmtId="166" fontId="9" fillId="2" borderId="2" xfId="0" applyNumberFormat="1" applyFont="1" applyFill="1" applyBorder="1" applyAlignment="1">
      <alignment vertical="center"/>
    </xf>
    <xf numFmtId="165" fontId="9" fillId="3" borderId="2" xfId="0" applyNumberFormat="1" applyFont="1" applyFill="1" applyBorder="1" applyAlignment="1">
      <alignment horizontal="right" vertical="center"/>
    </xf>
    <xf numFmtId="164" fontId="10" fillId="0" borderId="2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vertical="center"/>
    </xf>
    <xf numFmtId="167" fontId="9" fillId="2" borderId="2" xfId="0" applyNumberFormat="1" applyFont="1" applyFill="1" applyBorder="1" applyAlignment="1" applyProtection="1">
      <alignment vertical="center"/>
      <protection locked="0"/>
    </xf>
    <xf numFmtId="168" fontId="9" fillId="3" borderId="2" xfId="0" applyNumberFormat="1" applyFont="1" applyFill="1" applyBorder="1" applyAlignment="1">
      <alignment horizontal="right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left" vertical="center" wrapText="1"/>
    </xf>
    <xf numFmtId="165" fontId="7" fillId="2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167" fontId="10" fillId="2" borderId="2" xfId="0" applyNumberFormat="1" applyFont="1" applyFill="1" applyBorder="1" applyAlignment="1">
      <alignment vertical="center"/>
    </xf>
    <xf numFmtId="169" fontId="10" fillId="3" borderId="6" xfId="0" applyNumberFormat="1" applyFont="1" applyFill="1" applyBorder="1" applyAlignment="1">
      <alignment horizontal="center" vertical="center"/>
    </xf>
    <xf numFmtId="164" fontId="8" fillId="3" borderId="7" xfId="0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vertical="center"/>
    </xf>
    <xf numFmtId="165" fontId="3" fillId="3" borderId="8" xfId="0" applyNumberFormat="1" applyFont="1" applyFill="1" applyBorder="1" applyAlignment="1">
      <alignment vertical="center"/>
    </xf>
    <xf numFmtId="166" fontId="9" fillId="3" borderId="6" xfId="0" applyNumberFormat="1" applyFont="1" applyFill="1" applyBorder="1" applyAlignment="1">
      <alignment vertical="center"/>
    </xf>
    <xf numFmtId="165" fontId="9" fillId="3" borderId="6" xfId="0" applyNumberFormat="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center" vertical="center"/>
    </xf>
    <xf numFmtId="164" fontId="7" fillId="4" borderId="9" xfId="0" applyFont="1" applyFill="1" applyBorder="1" applyAlignment="1">
      <alignment horizontal="left" vertical="center"/>
    </xf>
    <xf numFmtId="165" fontId="9" fillId="4" borderId="10" xfId="0" applyNumberFormat="1" applyFont="1" applyFill="1" applyBorder="1" applyAlignment="1">
      <alignment vertical="center"/>
    </xf>
    <xf numFmtId="165" fontId="9" fillId="4" borderId="11" xfId="0" applyNumberFormat="1" applyFont="1" applyFill="1" applyBorder="1" applyAlignment="1">
      <alignment vertical="center"/>
    </xf>
    <xf numFmtId="166" fontId="9" fillId="4" borderId="10" xfId="0" applyNumberFormat="1" applyFont="1" applyFill="1" applyBorder="1" applyAlignment="1">
      <alignment vertical="center"/>
    </xf>
    <xf numFmtId="165" fontId="9" fillId="3" borderId="10" xfId="0" applyNumberFormat="1" applyFont="1" applyFill="1" applyBorder="1" applyAlignment="1">
      <alignment horizontal="right" vertical="center"/>
    </xf>
    <xf numFmtId="164" fontId="7" fillId="4" borderId="12" xfId="0" applyFont="1" applyFill="1" applyBorder="1" applyAlignment="1">
      <alignment horizontal="left" vertical="center"/>
    </xf>
    <xf numFmtId="165" fontId="9" fillId="4" borderId="13" xfId="0" applyNumberFormat="1" applyFont="1" applyFill="1" applyBorder="1" applyAlignment="1">
      <alignment vertical="center"/>
    </xf>
    <xf numFmtId="165" fontId="9" fillId="4" borderId="14" xfId="0" applyNumberFormat="1" applyFont="1" applyFill="1" applyBorder="1" applyAlignment="1">
      <alignment vertical="center"/>
    </xf>
    <xf numFmtId="166" fontId="9" fillId="4" borderId="13" xfId="0" applyNumberFormat="1" applyFont="1" applyFill="1" applyBorder="1" applyAlignment="1">
      <alignment vertical="center"/>
    </xf>
    <xf numFmtId="165" fontId="9" fillId="3" borderId="13" xfId="0" applyNumberFormat="1" applyFont="1" applyFill="1" applyBorder="1" applyAlignment="1">
      <alignment horizontal="right" vertical="center"/>
    </xf>
    <xf numFmtId="164" fontId="7" fillId="4" borderId="15" xfId="0" applyFont="1" applyFill="1" applyBorder="1" applyAlignment="1">
      <alignment horizontal="left" vertical="center" wrapText="1"/>
    </xf>
    <xf numFmtId="165" fontId="9" fillId="4" borderId="16" xfId="0" applyNumberFormat="1" applyFont="1" applyFill="1" applyBorder="1" applyAlignment="1">
      <alignment vertical="center"/>
    </xf>
    <xf numFmtId="165" fontId="9" fillId="4" borderId="17" xfId="0" applyNumberFormat="1" applyFont="1" applyFill="1" applyBorder="1" applyAlignment="1">
      <alignment vertical="center"/>
    </xf>
    <xf numFmtId="166" fontId="9" fillId="4" borderId="16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vertical="center"/>
    </xf>
    <xf numFmtId="169" fontId="9" fillId="0" borderId="4" xfId="0" applyNumberFormat="1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left" vertical="center" wrapText="1"/>
    </xf>
    <xf numFmtId="169" fontId="9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left" vertical="center" wrapText="1"/>
    </xf>
    <xf numFmtId="169" fontId="11" fillId="2" borderId="3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 horizontal="left" vertical="center" wrapText="1"/>
    </xf>
    <xf numFmtId="165" fontId="3" fillId="5" borderId="16" xfId="0" applyNumberFormat="1" applyFont="1" applyFill="1" applyBorder="1" applyAlignment="1">
      <alignment vertical="center"/>
    </xf>
    <xf numFmtId="166" fontId="9" fillId="5" borderId="16" xfId="0" applyNumberFormat="1" applyFont="1" applyFill="1" applyBorder="1" applyAlignment="1">
      <alignment vertical="center"/>
    </xf>
    <xf numFmtId="164" fontId="9" fillId="0" borderId="18" xfId="0" applyNumberFormat="1" applyFont="1" applyFill="1" applyBorder="1" applyAlignment="1">
      <alignment horizontal="center" vertical="center"/>
    </xf>
    <xf numFmtId="169" fontId="3" fillId="0" borderId="13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vertical="center"/>
    </xf>
    <xf numFmtId="166" fontId="9" fillId="0" borderId="10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center"/>
    </xf>
    <xf numFmtId="169" fontId="3" fillId="0" borderId="19" xfId="0" applyNumberFormat="1" applyFont="1" applyFill="1" applyBorder="1" applyAlignment="1">
      <alignment horizontal="left" vertical="center" wrapText="1"/>
    </xf>
    <xf numFmtId="165" fontId="3" fillId="0" borderId="16" xfId="0" applyNumberFormat="1" applyFont="1" applyFill="1" applyBorder="1" applyAlignment="1">
      <alignment vertical="center"/>
    </xf>
    <xf numFmtId="166" fontId="9" fillId="0" borderId="16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vertical="center"/>
    </xf>
    <xf numFmtId="169" fontId="9" fillId="0" borderId="6" xfId="0" applyNumberFormat="1" applyFont="1" applyFill="1" applyBorder="1" applyAlignment="1">
      <alignment horizontal="left" vertical="center"/>
    </xf>
    <xf numFmtId="164" fontId="4" fillId="0" borderId="1" xfId="0" applyFont="1" applyFill="1" applyBorder="1" applyAlignment="1">
      <alignment vertical="center" wrapText="1"/>
    </xf>
    <xf numFmtId="165" fontId="3" fillId="5" borderId="6" xfId="0" applyNumberFormat="1" applyFont="1" applyFill="1" applyBorder="1" applyAlignment="1">
      <alignment vertical="center"/>
    </xf>
    <xf numFmtId="166" fontId="9" fillId="5" borderId="6" xfId="0" applyNumberFormat="1" applyFont="1" applyFill="1" applyBorder="1" applyAlignment="1">
      <alignment vertical="center"/>
    </xf>
    <xf numFmtId="164" fontId="9" fillId="0" borderId="0" xfId="0" applyFont="1" applyFill="1" applyAlignment="1">
      <alignment vertical="top" wrapText="1"/>
    </xf>
    <xf numFmtId="164" fontId="4" fillId="0" borderId="3" xfId="0" applyFont="1" applyFill="1" applyBorder="1" applyAlignment="1">
      <alignment vertical="center"/>
    </xf>
    <xf numFmtId="165" fontId="3" fillId="5" borderId="2" xfId="0" applyNumberFormat="1" applyFont="1" applyFill="1" applyBorder="1" applyAlignment="1">
      <alignment vertical="center"/>
    </xf>
    <xf numFmtId="166" fontId="9" fillId="5" borderId="20" xfId="0" applyNumberFormat="1" applyFont="1" applyFill="1" applyBorder="1" applyAlignment="1">
      <alignment vertical="center"/>
    </xf>
    <xf numFmtId="169" fontId="12" fillId="0" borderId="3" xfId="0" applyNumberFormat="1" applyFont="1" applyFill="1" applyBorder="1" applyAlignment="1">
      <alignment horizontal="left" vertical="center" wrapText="1"/>
    </xf>
    <xf numFmtId="165" fontId="9" fillId="5" borderId="2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/>
    </xf>
    <xf numFmtId="169" fontId="9" fillId="0" borderId="9" xfId="0" applyNumberFormat="1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horizontal="center" vertical="center"/>
    </xf>
    <xf numFmtId="169" fontId="13" fillId="0" borderId="12" xfId="0" applyNumberFormat="1" applyFont="1" applyFill="1" applyBorder="1" applyAlignment="1">
      <alignment horizontal="left" vertical="center" wrapText="1"/>
    </xf>
    <xf numFmtId="165" fontId="3" fillId="5" borderId="13" xfId="0" applyNumberFormat="1" applyFont="1" applyFill="1" applyBorder="1" applyAlignment="1">
      <alignment vertical="center"/>
    </xf>
    <xf numFmtId="166" fontId="9" fillId="5" borderId="14" xfId="0" applyNumberFormat="1" applyFont="1" applyFill="1" applyBorder="1" applyAlignment="1">
      <alignment vertical="center"/>
    </xf>
    <xf numFmtId="169" fontId="9" fillId="0" borderId="15" xfId="0" applyNumberFormat="1" applyFont="1" applyFill="1" applyBorder="1" applyAlignment="1">
      <alignment horizontal="left" vertical="center" wrapText="1"/>
    </xf>
    <xf numFmtId="165" fontId="9" fillId="0" borderId="6" xfId="0" applyNumberFormat="1" applyFont="1" applyFill="1" applyBorder="1" applyAlignment="1">
      <alignment vertical="center"/>
    </xf>
    <xf numFmtId="165" fontId="9" fillId="0" borderId="16" xfId="0" applyNumberFormat="1" applyFont="1" applyFill="1" applyBorder="1" applyAlignment="1">
      <alignment vertical="center"/>
    </xf>
    <xf numFmtId="166" fontId="9" fillId="2" borderId="20" xfId="0" applyNumberFormat="1" applyFont="1" applyFill="1" applyBorder="1" applyAlignment="1">
      <alignment vertical="center"/>
    </xf>
    <xf numFmtId="166" fontId="9" fillId="5" borderId="8" xfId="0" applyNumberFormat="1" applyFont="1" applyFill="1" applyBorder="1" applyAlignment="1">
      <alignment vertical="center"/>
    </xf>
    <xf numFmtId="169" fontId="9" fillId="0" borderId="4" xfId="0" applyNumberFormat="1" applyFont="1" applyFill="1" applyBorder="1" applyAlignment="1">
      <alignment horizontal="left" vertical="center"/>
    </xf>
    <xf numFmtId="164" fontId="9" fillId="0" borderId="21" xfId="0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/>
    </xf>
    <xf numFmtId="164" fontId="3" fillId="0" borderId="13" xfId="0" applyFont="1" applyFill="1" applyBorder="1" applyAlignment="1">
      <alignment horizontal="left" vertical="center" wrapText="1"/>
    </xf>
    <xf numFmtId="169" fontId="9" fillId="0" borderId="13" xfId="0" applyNumberFormat="1" applyFont="1" applyFill="1" applyBorder="1" applyAlignment="1">
      <alignment horizontal="left" vertical="center"/>
    </xf>
    <xf numFmtId="164" fontId="9" fillId="0" borderId="13" xfId="0" applyFont="1" applyFill="1" applyBorder="1" applyAlignment="1">
      <alignment horizontal="left" vertical="center" wrapText="1"/>
    </xf>
    <xf numFmtId="165" fontId="9" fillId="0" borderId="18" xfId="0" applyNumberFormat="1" applyFont="1" applyFill="1" applyBorder="1" applyAlignment="1">
      <alignment vertical="center"/>
    </xf>
    <xf numFmtId="165" fontId="9" fillId="0" borderId="13" xfId="0" applyNumberFormat="1" applyFont="1" applyFill="1" applyBorder="1" applyAlignment="1">
      <alignment vertical="center"/>
    </xf>
    <xf numFmtId="166" fontId="9" fillId="0" borderId="14" xfId="0" applyNumberFormat="1" applyFont="1" applyFill="1" applyBorder="1" applyAlignment="1">
      <alignment vertical="center"/>
    </xf>
    <xf numFmtId="164" fontId="9" fillId="0" borderId="12" xfId="0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horizontal="left" vertical="center"/>
    </xf>
    <xf numFmtId="164" fontId="9" fillId="0" borderId="7" xfId="0" applyFont="1" applyFill="1" applyBorder="1" applyAlignment="1">
      <alignment horizontal="left" vertical="center" wrapText="1"/>
    </xf>
    <xf numFmtId="166" fontId="9" fillId="0" borderId="17" xfId="0" applyNumberFormat="1" applyFont="1" applyFill="1" applyBorder="1" applyAlignment="1">
      <alignment vertical="center"/>
    </xf>
    <xf numFmtId="169" fontId="10" fillId="2" borderId="2" xfId="0" applyNumberFormat="1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left" vertical="center" wrapText="1"/>
    </xf>
    <xf numFmtId="164" fontId="10" fillId="0" borderId="7" xfId="0" applyFont="1" applyFill="1" applyBorder="1" applyAlignment="1">
      <alignment horizontal="left" vertical="center" wrapText="1"/>
    </xf>
    <xf numFmtId="166" fontId="10" fillId="0" borderId="8" xfId="0" applyNumberFormat="1" applyFont="1" applyFill="1" applyBorder="1" applyAlignment="1">
      <alignment vertical="center"/>
    </xf>
    <xf numFmtId="166" fontId="10" fillId="5" borderId="8" xfId="0" applyNumberFormat="1" applyFont="1" applyFill="1" applyBorder="1" applyAlignment="1">
      <alignment vertical="center"/>
    </xf>
    <xf numFmtId="165" fontId="10" fillId="3" borderId="6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vertical="center"/>
    </xf>
    <xf numFmtId="164" fontId="10" fillId="0" borderId="3" xfId="0" applyFont="1" applyFill="1" applyBorder="1" applyAlignment="1">
      <alignment horizontal="left" vertical="center" wrapText="1"/>
    </xf>
    <xf numFmtId="164" fontId="9" fillId="0" borderId="3" xfId="0" applyFont="1" applyFill="1" applyBorder="1" applyAlignment="1">
      <alignment horizontal="left" vertical="center" wrapText="1"/>
    </xf>
    <xf numFmtId="166" fontId="10" fillId="0" borderId="20" xfId="0" applyNumberFormat="1" applyFont="1" applyFill="1" applyBorder="1" applyAlignment="1">
      <alignment vertical="center"/>
    </xf>
    <xf numFmtId="164" fontId="9" fillId="0" borderId="3" xfId="0" applyFont="1" applyFill="1" applyBorder="1" applyAlignment="1">
      <alignment vertical="center" wrapText="1"/>
    </xf>
    <xf numFmtId="166" fontId="9" fillId="0" borderId="20" xfId="0" applyNumberFormat="1" applyFont="1" applyFill="1" applyBorder="1" applyAlignment="1">
      <alignment vertical="center"/>
    </xf>
    <xf numFmtId="166" fontId="3" fillId="5" borderId="2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horizontal="left" vertical="center" wrapText="1"/>
    </xf>
    <xf numFmtId="166" fontId="10" fillId="0" borderId="11" xfId="0" applyNumberFormat="1" applyFont="1" applyFill="1" applyBorder="1" applyAlignment="1">
      <alignment vertical="center"/>
    </xf>
    <xf numFmtId="169" fontId="9" fillId="0" borderId="16" xfId="0" applyNumberFormat="1" applyFont="1" applyFill="1" applyBorder="1" applyAlignment="1">
      <alignment horizontal="center" vertical="center"/>
    </xf>
    <xf numFmtId="164" fontId="9" fillId="0" borderId="15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vertical="center"/>
    </xf>
    <xf numFmtId="166" fontId="7" fillId="5" borderId="20" xfId="0" applyNumberFormat="1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6" borderId="4" xfId="0" applyNumberFormat="1" applyFont="1" applyFill="1" applyBorder="1" applyAlignment="1">
      <alignment vertical="center"/>
    </xf>
    <xf numFmtId="166" fontId="7" fillId="6" borderId="22" xfId="0" applyNumberFormat="1" applyFont="1" applyFill="1" applyBorder="1" applyAlignment="1">
      <alignment vertical="center"/>
    </xf>
    <xf numFmtId="166" fontId="10" fillId="0" borderId="23" xfId="0" applyNumberFormat="1" applyFont="1" applyFill="1" applyBorder="1" applyAlignment="1">
      <alignment vertical="center"/>
    </xf>
    <xf numFmtId="165" fontId="3" fillId="6" borderId="2" xfId="0" applyNumberFormat="1" applyFont="1" applyFill="1" applyBorder="1" applyAlignment="1">
      <alignment vertical="center"/>
    </xf>
    <xf numFmtId="166" fontId="10" fillId="6" borderId="23" xfId="0" applyNumberFormat="1" applyFont="1" applyFill="1" applyBorder="1" applyAlignment="1">
      <alignment vertical="center"/>
    </xf>
    <xf numFmtId="166" fontId="7" fillId="5" borderId="23" xfId="0" applyNumberFormat="1" applyFont="1" applyFill="1" applyBorder="1" applyAlignment="1">
      <alignment vertical="center"/>
    </xf>
    <xf numFmtId="164" fontId="11" fillId="7" borderId="2" xfId="0" applyFont="1" applyFill="1" applyBorder="1" applyAlignment="1">
      <alignment horizontal="center" vertical="center"/>
    </xf>
    <xf numFmtId="165" fontId="7" fillId="7" borderId="2" xfId="0" applyNumberFormat="1" applyFont="1" applyFill="1" applyBorder="1" applyAlignment="1" applyProtection="1">
      <alignment vertical="center"/>
      <protection locked="0"/>
    </xf>
    <xf numFmtId="166" fontId="9" fillId="7" borderId="20" xfId="0" applyNumberFormat="1" applyFont="1" applyFill="1" applyBorder="1" applyAlignment="1">
      <alignment vertical="center"/>
    </xf>
    <xf numFmtId="165" fontId="9" fillId="3" borderId="2" xfId="0" applyNumberFormat="1" applyFont="1" applyFill="1" applyBorder="1" applyAlignment="1" applyProtection="1">
      <alignment horizontal="right" vertical="center"/>
      <protection locked="0"/>
    </xf>
    <xf numFmtId="164" fontId="10" fillId="0" borderId="4" xfId="0" applyFont="1" applyFill="1" applyBorder="1" applyAlignment="1">
      <alignment horizontal="center" vertical="center"/>
    </xf>
    <xf numFmtId="164" fontId="9" fillId="7" borderId="9" xfId="0" applyFont="1" applyFill="1" applyBorder="1" applyAlignment="1">
      <alignment vertical="center"/>
    </xf>
    <xf numFmtId="167" fontId="9" fillId="7" borderId="10" xfId="0" applyNumberFormat="1" applyFont="1" applyFill="1" applyBorder="1" applyAlignment="1" applyProtection="1">
      <alignment vertical="center"/>
      <protection locked="0"/>
    </xf>
    <xf numFmtId="166" fontId="9" fillId="7" borderId="11" xfId="0" applyNumberFormat="1" applyFont="1" applyFill="1" applyBorder="1" applyAlignment="1">
      <alignment vertical="center"/>
    </xf>
    <xf numFmtId="168" fontId="9" fillId="3" borderId="10" xfId="0" applyNumberFormat="1" applyFont="1" applyFill="1" applyBorder="1" applyAlignment="1">
      <alignment horizontal="right" vertical="center"/>
    </xf>
    <xf numFmtId="169" fontId="15" fillId="0" borderId="6" xfId="0" applyNumberFormat="1" applyFont="1" applyFill="1" applyBorder="1" applyAlignment="1">
      <alignment horizontal="center" vertical="center"/>
    </xf>
    <xf numFmtId="164" fontId="9" fillId="7" borderId="15" xfId="0" applyFont="1" applyFill="1" applyBorder="1" applyAlignment="1">
      <alignment vertical="center"/>
    </xf>
    <xf numFmtId="167" fontId="9" fillId="7" borderId="16" xfId="0" applyNumberFormat="1" applyFont="1" applyFill="1" applyBorder="1" applyAlignment="1" applyProtection="1">
      <alignment vertical="center"/>
      <protection locked="0"/>
    </xf>
    <xf numFmtId="166" fontId="9" fillId="7" borderId="17" xfId="0" applyNumberFormat="1" applyFont="1" applyFill="1" applyBorder="1" applyAlignment="1">
      <alignment vertical="center"/>
    </xf>
    <xf numFmtId="168" fontId="9" fillId="3" borderId="16" xfId="0" applyNumberFormat="1" applyFont="1" applyFill="1" applyBorder="1" applyAlignment="1">
      <alignment horizontal="right" vertical="center"/>
    </xf>
    <xf numFmtId="169" fontId="15" fillId="0" borderId="23" xfId="0" applyNumberFormat="1" applyFont="1" applyFill="1" applyBorder="1" applyAlignment="1">
      <alignment horizontal="center" vertical="center"/>
    </xf>
    <xf numFmtId="164" fontId="9" fillId="0" borderId="23" xfId="0" applyFont="1" applyFill="1" applyBorder="1" applyAlignment="1">
      <alignment vertical="center"/>
    </xf>
    <xf numFmtId="167" fontId="9" fillId="0" borderId="23" xfId="0" applyNumberFormat="1" applyFont="1" applyFill="1" applyBorder="1" applyAlignment="1" applyProtection="1">
      <alignment vertical="center"/>
      <protection locked="0"/>
    </xf>
    <xf numFmtId="166" fontId="9" fillId="0" borderId="23" xfId="0" applyNumberFormat="1" applyFont="1" applyFill="1" applyBorder="1" applyAlignment="1">
      <alignment vertical="center"/>
    </xf>
    <xf numFmtId="168" fontId="9" fillId="0" borderId="23" xfId="0" applyNumberFormat="1" applyFont="1" applyFill="1" applyBorder="1" applyAlignment="1">
      <alignment horizontal="right" vertical="center"/>
    </xf>
    <xf numFmtId="166" fontId="10" fillId="2" borderId="2" xfId="0" applyNumberFormat="1" applyFont="1" applyFill="1" applyBorder="1" applyAlignment="1">
      <alignment vertical="center"/>
    </xf>
    <xf numFmtId="165" fontId="10" fillId="3" borderId="2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center" vertical="center"/>
    </xf>
    <xf numFmtId="169" fontId="9" fillId="3" borderId="6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left" vertical="top" wrapText="1"/>
    </xf>
    <xf numFmtId="165" fontId="3" fillId="3" borderId="6" xfId="0" applyNumberFormat="1" applyFont="1" applyFill="1" applyBorder="1" applyAlignment="1">
      <alignment vertical="center"/>
    </xf>
    <xf numFmtId="169" fontId="4" fillId="5" borderId="7" xfId="0" applyNumberFormat="1" applyFont="1" applyFill="1" applyBorder="1" applyAlignment="1">
      <alignment horizontal="left" vertical="center" wrapText="1"/>
    </xf>
    <xf numFmtId="165" fontId="3" fillId="8" borderId="10" xfId="0" applyNumberFormat="1" applyFont="1" applyFill="1" applyBorder="1" applyAlignment="1">
      <alignment vertical="center"/>
    </xf>
    <xf numFmtId="166" fontId="9" fillId="8" borderId="10" xfId="0" applyNumberFormat="1" applyFont="1" applyFill="1" applyBorder="1" applyAlignment="1">
      <alignment vertical="center"/>
    </xf>
    <xf numFmtId="169" fontId="9" fillId="0" borderId="24" xfId="0" applyNumberFormat="1" applyFont="1" applyFill="1" applyBorder="1" applyAlignment="1">
      <alignment horizontal="left" vertical="center" wrapText="1"/>
    </xf>
    <xf numFmtId="166" fontId="9" fillId="5" borderId="2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horizontal="left" vertical="center" wrapText="1"/>
    </xf>
    <xf numFmtId="164" fontId="9" fillId="0" borderId="23" xfId="0" applyNumberFormat="1" applyFont="1" applyFill="1" applyBorder="1" applyAlignment="1">
      <alignment horizontal="left" vertical="top" wrapText="1"/>
    </xf>
    <xf numFmtId="164" fontId="9" fillId="0" borderId="23" xfId="0" applyFont="1" applyFill="1" applyBorder="1" applyAlignment="1">
      <alignment vertical="top" wrapText="1"/>
    </xf>
    <xf numFmtId="164" fontId="9" fillId="0" borderId="23" xfId="0" applyFont="1" applyFill="1" applyBorder="1" applyAlignment="1">
      <alignment wrapText="1"/>
    </xf>
    <xf numFmtId="169" fontId="9" fillId="0" borderId="13" xfId="0" applyNumberFormat="1" applyFont="1" applyFill="1" applyBorder="1" applyAlignment="1">
      <alignment horizontal="center" vertical="center"/>
    </xf>
    <xf numFmtId="169" fontId="9" fillId="0" borderId="13" xfId="0" applyNumberFormat="1" applyFont="1" applyFill="1" applyBorder="1" applyAlignment="1">
      <alignment horizontal="left" vertical="center" wrapText="1"/>
    </xf>
    <xf numFmtId="165" fontId="9" fillId="0" borderId="5" xfId="0" applyNumberFormat="1" applyFont="1" applyFill="1" applyBorder="1" applyAlignment="1">
      <alignment vertical="center"/>
    </xf>
    <xf numFmtId="166" fontId="9" fillId="0" borderId="5" xfId="0" applyNumberFormat="1" applyFont="1" applyFill="1" applyBorder="1" applyAlignment="1">
      <alignment vertical="center"/>
    </xf>
    <xf numFmtId="165" fontId="9" fillId="3" borderId="5" xfId="0" applyNumberFormat="1" applyFont="1" applyFill="1" applyBorder="1" applyAlignment="1">
      <alignment horizontal="right" vertical="center"/>
    </xf>
    <xf numFmtId="169" fontId="9" fillId="0" borderId="16" xfId="0" applyNumberFormat="1" applyFont="1" applyFill="1" applyBorder="1" applyAlignment="1">
      <alignment horizontal="left" vertical="center" wrapText="1"/>
    </xf>
    <xf numFmtId="169" fontId="9" fillId="3" borderId="2" xfId="0" applyNumberFormat="1" applyFont="1" applyFill="1" applyBorder="1" applyAlignment="1">
      <alignment horizontal="left" vertical="center"/>
    </xf>
    <xf numFmtId="169" fontId="4" fillId="3" borderId="3" xfId="0" applyNumberFormat="1" applyFont="1" applyFill="1" applyBorder="1" applyAlignment="1">
      <alignment horizontal="left" vertical="center" wrapText="1"/>
    </xf>
    <xf numFmtId="166" fontId="9" fillId="3" borderId="2" xfId="0" applyNumberFormat="1" applyFont="1" applyFill="1" applyBorder="1" applyAlignment="1">
      <alignment vertical="center"/>
    </xf>
    <xf numFmtId="169" fontId="9" fillId="0" borderId="2" xfId="0" applyNumberFormat="1" applyFont="1" applyFill="1" applyBorder="1" applyAlignment="1">
      <alignment vertical="center"/>
    </xf>
    <xf numFmtId="169" fontId="9" fillId="0" borderId="3" xfId="0" applyNumberFormat="1" applyFont="1" applyFill="1" applyBorder="1" applyAlignment="1">
      <alignment horizontal="left" vertical="center" wrapText="1"/>
    </xf>
    <xf numFmtId="165" fontId="9" fillId="0" borderId="20" xfId="0" applyNumberFormat="1" applyFont="1" applyFill="1" applyBorder="1" applyAlignment="1">
      <alignment vertical="center"/>
    </xf>
    <xf numFmtId="169" fontId="11" fillId="2" borderId="3" xfId="0" applyNumberFormat="1" applyFont="1" applyFill="1" applyBorder="1" applyAlignment="1">
      <alignment horizontal="left" vertical="center" wrapText="1"/>
    </xf>
    <xf numFmtId="165" fontId="7" fillId="2" borderId="20" xfId="0" applyNumberFormat="1" applyFont="1" applyFill="1" applyBorder="1" applyAlignment="1">
      <alignment vertical="center"/>
    </xf>
    <xf numFmtId="167" fontId="10" fillId="2" borderId="20" xfId="0" applyNumberFormat="1" applyFont="1" applyFill="1" applyBorder="1" applyAlignment="1">
      <alignment vertical="center"/>
    </xf>
    <xf numFmtId="165" fontId="3" fillId="5" borderId="20" xfId="0" applyNumberFormat="1" applyFont="1" applyFill="1" applyBorder="1" applyAlignment="1">
      <alignment vertical="center"/>
    </xf>
    <xf numFmtId="169" fontId="9" fillId="0" borderId="10" xfId="0" applyNumberFormat="1" applyFont="1" applyBorder="1" applyAlignment="1">
      <alignment horizontal="center" vertical="center"/>
    </xf>
    <xf numFmtId="164" fontId="9" fillId="0" borderId="25" xfId="0" applyFont="1" applyBorder="1" applyAlignment="1">
      <alignment horizontal="justify" vertical="center" wrapText="1"/>
    </xf>
    <xf numFmtId="165" fontId="16" fillId="0" borderId="10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9" fontId="9" fillId="0" borderId="13" xfId="0" applyNumberFormat="1" applyFont="1" applyBorder="1" applyAlignment="1">
      <alignment horizontal="center" vertical="center"/>
    </xf>
    <xf numFmtId="164" fontId="9" fillId="0" borderId="26" xfId="0" applyFont="1" applyBorder="1" applyAlignment="1">
      <alignment horizontal="justify" vertical="center" wrapText="1"/>
    </xf>
    <xf numFmtId="165" fontId="16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6" fontId="9" fillId="0" borderId="13" xfId="0" applyNumberFormat="1" applyFont="1" applyFill="1" applyBorder="1" applyAlignment="1">
      <alignment vertical="center"/>
    </xf>
    <xf numFmtId="169" fontId="9" fillId="0" borderId="12" xfId="0" applyNumberFormat="1" applyFont="1" applyBorder="1" applyAlignment="1">
      <alignment horizontal="left" vertical="center" wrapText="1"/>
    </xf>
    <xf numFmtId="169" fontId="9" fillId="0" borderId="16" xfId="0" applyNumberFormat="1" applyFont="1" applyBorder="1" applyAlignment="1">
      <alignment horizontal="center" vertical="center"/>
    </xf>
    <xf numFmtId="169" fontId="9" fillId="0" borderId="15" xfId="0" applyNumberFormat="1" applyFont="1" applyBorder="1" applyAlignment="1">
      <alignment horizontal="left" vertical="center" wrapText="1"/>
    </xf>
    <xf numFmtId="165" fontId="16" fillId="0" borderId="16" xfId="0" applyNumberFormat="1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vertical="center"/>
    </xf>
    <xf numFmtId="169" fontId="16" fillId="0" borderId="3" xfId="0" applyNumberFormat="1" applyFont="1" applyFill="1" applyBorder="1" applyAlignment="1">
      <alignment horizontal="left" vertical="center" wrapText="1"/>
    </xf>
    <xf numFmtId="165" fontId="16" fillId="5" borderId="2" xfId="0" applyNumberFormat="1" applyFont="1" applyFill="1" applyBorder="1" applyAlignment="1">
      <alignment vertical="center"/>
    </xf>
    <xf numFmtId="165" fontId="3" fillId="5" borderId="8" xfId="0" applyNumberFormat="1" applyFont="1" applyFill="1" applyBorder="1" applyAlignment="1">
      <alignment vertical="center"/>
    </xf>
    <xf numFmtId="169" fontId="16" fillId="0" borderId="9" xfId="0" applyNumberFormat="1" applyFont="1" applyFill="1" applyBorder="1" applyAlignment="1">
      <alignment horizontal="left" vertical="center" wrapText="1"/>
    </xf>
    <xf numFmtId="165" fontId="16" fillId="5" borderId="10" xfId="0" applyNumberFormat="1" applyFont="1" applyFill="1" applyBorder="1" applyAlignment="1">
      <alignment vertical="center"/>
    </xf>
    <xf numFmtId="165" fontId="9" fillId="5" borderId="11" xfId="0" applyNumberFormat="1" applyFont="1" applyFill="1" applyBorder="1" applyAlignment="1">
      <alignment vertical="center"/>
    </xf>
    <xf numFmtId="166" fontId="9" fillId="5" borderId="10" xfId="0" applyNumberFormat="1" applyFont="1" applyFill="1" applyBorder="1" applyAlignment="1">
      <alignment vertical="center"/>
    </xf>
    <xf numFmtId="164" fontId="17" fillId="0" borderId="15" xfId="0" applyFont="1" applyBorder="1" applyAlignment="1">
      <alignment vertical="center" wrapText="1"/>
    </xf>
    <xf numFmtId="165" fontId="9" fillId="0" borderId="17" xfId="0" applyNumberFormat="1" applyFont="1" applyFill="1" applyBorder="1" applyAlignment="1">
      <alignment vertical="center"/>
    </xf>
    <xf numFmtId="169" fontId="10" fillId="2" borderId="2" xfId="0" applyNumberFormat="1" applyFont="1" applyFill="1" applyBorder="1" applyAlignment="1">
      <alignment horizontal="left" vertical="center"/>
    </xf>
    <xf numFmtId="169" fontId="11" fillId="2" borderId="7" xfId="0" applyNumberFormat="1" applyFont="1" applyFill="1" applyBorder="1" applyAlignment="1">
      <alignment horizontal="left" vertical="center" wrapText="1"/>
    </xf>
    <xf numFmtId="165" fontId="7" fillId="2" borderId="6" xfId="0" applyNumberFormat="1" applyFont="1" applyFill="1" applyBorder="1" applyAlignment="1">
      <alignment vertical="center"/>
    </xf>
    <xf numFmtId="165" fontId="7" fillId="2" borderId="8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169" fontId="9" fillId="0" borderId="5" xfId="0" applyNumberFormat="1" applyFont="1" applyFill="1" applyBorder="1" applyAlignment="1">
      <alignment horizontal="left" vertical="center"/>
    </xf>
    <xf numFmtId="169" fontId="18" fillId="0" borderId="24" xfId="0" applyNumberFormat="1" applyFont="1" applyFill="1" applyBorder="1" applyAlignment="1">
      <alignment horizontal="left" vertical="center" wrapText="1"/>
    </xf>
    <xf numFmtId="165" fontId="3" fillId="5" borderId="5" xfId="0" applyNumberFormat="1" applyFont="1" applyFill="1" applyBorder="1" applyAlignment="1">
      <alignment vertical="center"/>
    </xf>
    <xf numFmtId="166" fontId="9" fillId="5" borderId="5" xfId="0" applyNumberFormat="1" applyFont="1" applyFill="1" applyBorder="1" applyAlignment="1">
      <alignment vertical="center"/>
    </xf>
    <xf numFmtId="169" fontId="17" fillId="0" borderId="15" xfId="0" applyNumberFormat="1" applyFont="1" applyFill="1" applyBorder="1" applyAlignment="1">
      <alignment horizontal="left" vertical="center" wrapText="1"/>
    </xf>
    <xf numFmtId="169" fontId="17" fillId="0" borderId="10" xfId="0" applyNumberFormat="1" applyFont="1" applyFill="1" applyBorder="1" applyAlignment="1">
      <alignment horizontal="left" vertical="center" wrapText="1"/>
    </xf>
    <xf numFmtId="165" fontId="3" fillId="5" borderId="4" xfId="0" applyNumberFormat="1" applyFont="1" applyFill="1" applyBorder="1" applyAlignment="1">
      <alignment vertical="center"/>
    </xf>
    <xf numFmtId="166" fontId="15" fillId="5" borderId="4" xfId="0" applyNumberFormat="1" applyFont="1" applyFill="1" applyBorder="1" applyAlignment="1">
      <alignment vertical="center"/>
    </xf>
    <xf numFmtId="165" fontId="9" fillId="3" borderId="4" xfId="0" applyNumberFormat="1" applyFont="1" applyFill="1" applyBorder="1" applyAlignment="1">
      <alignment horizontal="right" vertical="center"/>
    </xf>
    <xf numFmtId="164" fontId="17" fillId="0" borderId="12" xfId="0" applyNumberFormat="1" applyFont="1" applyBorder="1" applyAlignment="1">
      <alignment horizontal="left" vertical="top" wrapText="1"/>
    </xf>
    <xf numFmtId="165" fontId="9" fillId="5" borderId="13" xfId="0" applyNumberFormat="1" applyFont="1" applyFill="1" applyBorder="1" applyAlignment="1">
      <alignment vertical="center"/>
    </xf>
    <xf numFmtId="166" fontId="15" fillId="5" borderId="13" xfId="0" applyNumberFormat="1" applyFont="1" applyFill="1" applyBorder="1" applyAlignment="1">
      <alignment vertical="center"/>
    </xf>
    <xf numFmtId="164" fontId="17" fillId="0" borderId="16" xfId="0" applyNumberFormat="1" applyFont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9" fontId="9" fillId="0" borderId="3" xfId="0" applyNumberFormat="1" applyFont="1" applyFill="1" applyBorder="1" applyAlignment="1">
      <alignment horizontal="left" vertical="center"/>
    </xf>
    <xf numFmtId="164" fontId="18" fillId="0" borderId="3" xfId="0" applyNumberFormat="1" applyFont="1" applyFill="1" applyBorder="1" applyAlignment="1">
      <alignment horizontal="left" vertical="top" wrapText="1"/>
    </xf>
    <xf numFmtId="166" fontId="15" fillId="5" borderId="3" xfId="0" applyNumberFormat="1" applyFont="1" applyFill="1" applyBorder="1" applyAlignment="1">
      <alignment vertical="center"/>
    </xf>
    <xf numFmtId="169" fontId="17" fillId="0" borderId="24" xfId="0" applyNumberFormat="1" applyFont="1" applyFill="1" applyBorder="1" applyAlignment="1">
      <alignment horizontal="left" vertical="center" wrapText="1"/>
    </xf>
    <xf numFmtId="166" fontId="15" fillId="5" borderId="21" xfId="0" applyNumberFormat="1" applyFont="1" applyFill="1" applyBorder="1" applyAlignment="1">
      <alignment vertical="center"/>
    </xf>
    <xf numFmtId="169" fontId="9" fillId="0" borderId="16" xfId="0" applyNumberFormat="1" applyFont="1" applyFill="1" applyBorder="1" applyAlignment="1">
      <alignment horizontal="left" vertical="center"/>
    </xf>
    <xf numFmtId="166" fontId="15" fillId="0" borderId="15" xfId="0" applyNumberFormat="1" applyFont="1" applyFill="1" applyBorder="1" applyAlignment="1">
      <alignment vertical="center"/>
    </xf>
    <xf numFmtId="169" fontId="17" fillId="0" borderId="9" xfId="0" applyNumberFormat="1" applyFont="1" applyFill="1" applyBorder="1" applyAlignment="1">
      <alignment horizontal="left" vertical="center" wrapText="1"/>
    </xf>
    <xf numFmtId="165" fontId="3" fillId="5" borderId="10" xfId="0" applyNumberFormat="1" applyFont="1" applyFill="1" applyBorder="1" applyAlignment="1">
      <alignment vertical="center"/>
    </xf>
    <xf numFmtId="166" fontId="9" fillId="5" borderId="21" xfId="0" applyNumberFormat="1" applyFont="1" applyFill="1" applyBorder="1" applyAlignment="1">
      <alignment vertical="center"/>
    </xf>
    <xf numFmtId="166" fontId="9" fillId="0" borderId="15" xfId="0" applyNumberFormat="1" applyFont="1" applyFill="1" applyBorder="1" applyAlignment="1">
      <alignment vertical="center"/>
    </xf>
    <xf numFmtId="166" fontId="10" fillId="2" borderId="20" xfId="0" applyNumberFormat="1" applyFont="1" applyFill="1" applyBorder="1" applyAlignment="1">
      <alignment vertical="center"/>
    </xf>
    <xf numFmtId="169" fontId="3" fillId="0" borderId="24" xfId="0" applyNumberFormat="1" applyFont="1" applyFill="1" applyBorder="1" applyAlignment="1">
      <alignment horizontal="left" vertical="center" wrapText="1"/>
    </xf>
    <xf numFmtId="165" fontId="9" fillId="5" borderId="5" xfId="0" applyNumberFormat="1" applyFont="1" applyFill="1" applyBorder="1" applyAlignment="1">
      <alignment vertical="center"/>
    </xf>
    <xf numFmtId="166" fontId="9" fillId="5" borderId="27" xfId="0" applyNumberFormat="1" applyFont="1" applyFill="1" applyBorder="1" applyAlignment="1">
      <alignment vertical="center"/>
    </xf>
    <xf numFmtId="169" fontId="10" fillId="0" borderId="4" xfId="0" applyNumberFormat="1" applyFont="1" applyFill="1" applyBorder="1" applyAlignment="1">
      <alignment horizontal="center" vertical="center"/>
    </xf>
    <xf numFmtId="164" fontId="9" fillId="2" borderId="21" xfId="0" applyFont="1" applyFill="1" applyBorder="1" applyAlignment="1">
      <alignment vertical="center"/>
    </xf>
    <xf numFmtId="167" fontId="10" fillId="2" borderId="4" xfId="0" applyNumberFormat="1" applyFont="1" applyFill="1" applyBorder="1" applyAlignment="1">
      <alignment vertical="center"/>
    </xf>
    <xf numFmtId="166" fontId="9" fillId="2" borderId="4" xfId="0" applyNumberFormat="1" applyFont="1" applyFill="1" applyBorder="1" applyAlignment="1">
      <alignment vertical="center"/>
    </xf>
    <xf numFmtId="168" fontId="9" fillId="3" borderId="4" xfId="0" applyNumberFormat="1" applyFont="1" applyFill="1" applyBorder="1" applyAlignment="1">
      <alignment horizontal="right" vertical="center"/>
    </xf>
    <xf numFmtId="169" fontId="3" fillId="0" borderId="15" xfId="0" applyNumberFormat="1" applyFont="1" applyFill="1" applyBorder="1" applyAlignment="1">
      <alignment horizontal="left" vertical="top" wrapText="1"/>
    </xf>
    <xf numFmtId="166" fontId="9" fillId="5" borderId="17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horizontal="left" vertical="center" wrapText="1"/>
    </xf>
    <xf numFmtId="169" fontId="9" fillId="0" borderId="2" xfId="0" applyNumberFormat="1" applyFont="1" applyFill="1" applyBorder="1" applyAlignment="1">
      <alignment horizontal="left" vertical="center" wrapText="1"/>
    </xf>
    <xf numFmtId="169" fontId="9" fillId="0" borderId="21" xfId="0" applyNumberFormat="1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vertical="center"/>
    </xf>
    <xf numFmtId="166" fontId="9" fillId="0" borderId="4" xfId="0" applyNumberFormat="1" applyFont="1" applyFill="1" applyBorder="1" applyAlignment="1">
      <alignment vertical="center"/>
    </xf>
    <xf numFmtId="166" fontId="9" fillId="5" borderId="4" xfId="0" applyNumberFormat="1" applyFont="1" applyFill="1" applyBorder="1" applyAlignment="1">
      <alignment vertical="center"/>
    </xf>
    <xf numFmtId="164" fontId="9" fillId="0" borderId="4" xfId="0" applyFont="1" applyFill="1" applyBorder="1" applyAlignment="1">
      <alignment vertical="center" wrapText="1"/>
    </xf>
    <xf numFmtId="164" fontId="9" fillId="0" borderId="13" xfId="0" applyFont="1" applyFill="1" applyBorder="1" applyAlignment="1">
      <alignment vertical="center" wrapText="1"/>
    </xf>
    <xf numFmtId="164" fontId="9" fillId="0" borderId="16" xfId="0" applyFont="1" applyFill="1" applyBorder="1" applyAlignment="1">
      <alignment vertical="center" wrapText="1"/>
    </xf>
    <xf numFmtId="169" fontId="9" fillId="0" borderId="2" xfId="0" applyNumberFormat="1" applyFont="1" applyFill="1" applyBorder="1" applyAlignment="1">
      <alignment horizontal="left" vertical="center"/>
    </xf>
    <xf numFmtId="169" fontId="9" fillId="0" borderId="4" xfId="0" applyNumberFormat="1" applyFont="1" applyFill="1" applyBorder="1" applyAlignment="1">
      <alignment vertical="center"/>
    </xf>
    <xf numFmtId="165" fontId="3" fillId="3" borderId="4" xfId="0" applyNumberFormat="1" applyFont="1" applyFill="1" applyBorder="1" applyAlignment="1">
      <alignment horizontal="right" vertical="center"/>
    </xf>
    <xf numFmtId="169" fontId="9" fillId="0" borderId="19" xfId="0" applyNumberFormat="1" applyFont="1" applyFill="1" applyBorder="1" applyAlignment="1">
      <alignment horizontal="left" vertical="center"/>
    </xf>
    <xf numFmtId="165" fontId="9" fillId="0" borderId="19" xfId="0" applyNumberFormat="1" applyFont="1" applyFill="1" applyBorder="1" applyAlignment="1">
      <alignment vertical="center"/>
    </xf>
    <xf numFmtId="166" fontId="9" fillId="0" borderId="19" xfId="0" applyNumberFormat="1" applyFont="1" applyFill="1" applyBorder="1" applyAlignment="1">
      <alignment vertical="center"/>
    </xf>
    <xf numFmtId="165" fontId="9" fillId="3" borderId="19" xfId="0" applyNumberFormat="1" applyFont="1" applyFill="1" applyBorder="1" applyAlignment="1">
      <alignment horizontal="right" vertical="center"/>
    </xf>
    <xf numFmtId="169" fontId="9" fillId="0" borderId="10" xfId="0" applyNumberFormat="1" applyFont="1" applyFill="1" applyBorder="1" applyAlignment="1">
      <alignment vertical="center"/>
    </xf>
    <xf numFmtId="165" fontId="3" fillId="3" borderId="10" xfId="0" applyNumberFormat="1" applyFont="1" applyFill="1" applyBorder="1" applyAlignment="1">
      <alignment horizontal="right" vertical="center"/>
    </xf>
    <xf numFmtId="169" fontId="3" fillId="0" borderId="9" xfId="0" applyNumberFormat="1" applyFont="1" applyFill="1" applyBorder="1" applyAlignment="1">
      <alignment horizontal="left" vertical="center" wrapText="1"/>
    </xf>
    <xf numFmtId="165" fontId="10" fillId="5" borderId="10" xfId="0" applyNumberFormat="1" applyFont="1" applyFill="1" applyBorder="1" applyAlignment="1">
      <alignment vertical="center"/>
    </xf>
    <xf numFmtId="169" fontId="9" fillId="0" borderId="5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vertical="center"/>
    </xf>
    <xf numFmtId="165" fontId="10" fillId="3" borderId="5" xfId="0" applyNumberFormat="1" applyFont="1" applyFill="1" applyBorder="1" applyAlignment="1">
      <alignment horizontal="right" vertical="center"/>
    </xf>
    <xf numFmtId="165" fontId="10" fillId="3" borderId="10" xfId="0" applyNumberFormat="1" applyFont="1" applyFill="1" applyBorder="1" applyAlignment="1">
      <alignment horizontal="right" vertical="center"/>
    </xf>
    <xf numFmtId="169" fontId="9" fillId="0" borderId="7" xfId="0" applyNumberFormat="1" applyFont="1" applyFill="1" applyBorder="1" applyAlignment="1">
      <alignment horizontal="left" vertical="center" wrapText="1"/>
    </xf>
    <xf numFmtId="166" fontId="9" fillId="0" borderId="6" xfId="0" applyNumberFormat="1" applyFont="1" applyFill="1" applyBorder="1" applyAlignment="1">
      <alignment vertical="center"/>
    </xf>
    <xf numFmtId="166" fontId="9" fillId="7" borderId="2" xfId="0" applyNumberFormat="1" applyFont="1" applyFill="1" applyBorder="1" applyAlignment="1">
      <alignment vertical="center"/>
    </xf>
    <xf numFmtId="164" fontId="9" fillId="7" borderId="10" xfId="0" applyFont="1" applyFill="1" applyBorder="1" applyAlignment="1">
      <alignment vertical="center"/>
    </xf>
    <xf numFmtId="166" fontId="9" fillId="7" borderId="10" xfId="0" applyNumberFormat="1" applyFont="1" applyFill="1" applyBorder="1" applyAlignment="1">
      <alignment vertical="center"/>
    </xf>
    <xf numFmtId="164" fontId="9" fillId="7" borderId="16" xfId="0" applyFont="1" applyFill="1" applyBorder="1" applyAlignment="1">
      <alignment vertical="center"/>
    </xf>
    <xf numFmtId="166" fontId="9" fillId="7" borderId="16" xfId="0" applyNumberFormat="1" applyFont="1" applyFill="1" applyBorder="1" applyAlignment="1">
      <alignment vertical="center"/>
    </xf>
    <xf numFmtId="169" fontId="15" fillId="0" borderId="28" xfId="0" applyNumberFormat="1" applyFont="1" applyFill="1" applyBorder="1" applyAlignment="1">
      <alignment horizontal="center" vertical="center"/>
    </xf>
    <xf numFmtId="164" fontId="9" fillId="0" borderId="28" xfId="0" applyFont="1" applyFill="1" applyBorder="1" applyAlignment="1">
      <alignment vertical="center"/>
    </xf>
    <xf numFmtId="167" fontId="9" fillId="0" borderId="28" xfId="0" applyNumberFormat="1" applyFont="1" applyFill="1" applyBorder="1" applyAlignment="1" applyProtection="1">
      <alignment vertical="center"/>
      <protection locked="0"/>
    </xf>
    <xf numFmtId="166" fontId="9" fillId="0" borderId="28" xfId="0" applyNumberFormat="1" applyFont="1" applyFill="1" applyBorder="1" applyAlignment="1">
      <alignment vertical="center"/>
    </xf>
    <xf numFmtId="168" fontId="9" fillId="0" borderId="28" xfId="0" applyNumberFormat="1" applyFont="1" applyFill="1" applyBorder="1" applyAlignment="1">
      <alignment horizontal="right" vertical="center"/>
    </xf>
    <xf numFmtId="169" fontId="10" fillId="9" borderId="6" xfId="0" applyNumberFormat="1" applyFont="1" applyFill="1" applyBorder="1" applyAlignment="1">
      <alignment horizontal="left" vertical="center"/>
    </xf>
    <xf numFmtId="169" fontId="21" fillId="9" borderId="7" xfId="0" applyNumberFormat="1" applyFont="1" applyFill="1" applyBorder="1" applyAlignment="1">
      <alignment horizontal="left" vertical="center" wrapText="1"/>
    </xf>
    <xf numFmtId="165" fontId="7" fillId="9" borderId="6" xfId="0" applyNumberFormat="1" applyFont="1" applyFill="1" applyBorder="1" applyAlignment="1">
      <alignment vertical="center"/>
    </xf>
    <xf numFmtId="166" fontId="10" fillId="9" borderId="6" xfId="0" applyNumberFormat="1" applyFont="1" applyFill="1" applyBorder="1" applyAlignment="1">
      <alignment vertical="center"/>
    </xf>
    <xf numFmtId="164" fontId="9" fillId="9" borderId="3" xfId="0" applyFont="1" applyFill="1" applyBorder="1" applyAlignment="1">
      <alignment vertical="center"/>
    </xf>
    <xf numFmtId="170" fontId="9" fillId="9" borderId="2" xfId="0" applyNumberFormat="1" applyFont="1" applyFill="1" applyBorder="1" applyAlignment="1" applyProtection="1">
      <alignment vertical="center"/>
      <protection locked="0"/>
    </xf>
    <xf numFmtId="166" fontId="9" fillId="9" borderId="2" xfId="0" applyNumberFormat="1" applyFont="1" applyFill="1" applyBorder="1" applyAlignment="1">
      <alignment vertical="center"/>
    </xf>
    <xf numFmtId="169" fontId="10" fillId="8" borderId="6" xfId="0" applyNumberFormat="1" applyFont="1" applyFill="1" applyBorder="1" applyAlignment="1">
      <alignment horizontal="left" vertical="center"/>
    </xf>
    <xf numFmtId="169" fontId="18" fillId="8" borderId="7" xfId="0" applyNumberFormat="1" applyFont="1" applyFill="1" applyBorder="1" applyAlignment="1">
      <alignment horizontal="left" vertical="center" wrapText="1"/>
    </xf>
    <xf numFmtId="165" fontId="7" fillId="8" borderId="6" xfId="0" applyNumberFormat="1" applyFont="1" applyFill="1" applyBorder="1" applyAlignment="1">
      <alignment vertical="center"/>
    </xf>
    <xf numFmtId="166" fontId="9" fillId="8" borderId="6" xfId="0" applyNumberFormat="1" applyFont="1" applyFill="1" applyBorder="1" applyAlignment="1">
      <alignment vertical="center"/>
    </xf>
    <xf numFmtId="169" fontId="20" fillId="0" borderId="3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right" vertical="center" shrinkToFit="1"/>
    </xf>
    <xf numFmtId="169" fontId="9" fillId="2" borderId="4" xfId="0" applyNumberFormat="1" applyFont="1" applyFill="1" applyBorder="1" applyAlignment="1">
      <alignment horizontal="center" vertical="center"/>
    </xf>
    <xf numFmtId="169" fontId="21" fillId="2" borderId="21" xfId="0" applyNumberFormat="1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vertical="center"/>
    </xf>
    <xf numFmtId="164" fontId="16" fillId="0" borderId="9" xfId="0" applyFont="1" applyBorder="1" applyAlignment="1">
      <alignment vertical="center" wrapText="1"/>
    </xf>
    <xf numFmtId="165" fontId="3" fillId="8" borderId="10" xfId="0" applyNumberFormat="1" applyFont="1" applyFill="1" applyBorder="1" applyAlignment="1">
      <alignment horizontal="right" vertical="center" shrinkToFit="1"/>
    </xf>
    <xf numFmtId="169" fontId="9" fillId="0" borderId="13" xfId="0" applyNumberFormat="1" applyFont="1" applyFill="1" applyBorder="1" applyAlignment="1">
      <alignment horizontal="center" vertical="center" wrapText="1"/>
    </xf>
    <xf numFmtId="164" fontId="22" fillId="0" borderId="12" xfId="0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vertical="center"/>
    </xf>
    <xf numFmtId="165" fontId="3" fillId="0" borderId="18" xfId="0" applyNumberFormat="1" applyFont="1" applyFill="1" applyBorder="1" applyAlignment="1">
      <alignment horizontal="right" vertical="center" shrinkToFit="1"/>
    </xf>
    <xf numFmtId="166" fontId="9" fillId="0" borderId="18" xfId="0" applyNumberFormat="1" applyFont="1" applyFill="1" applyBorder="1" applyAlignment="1">
      <alignment vertical="center"/>
    </xf>
    <xf numFmtId="165" fontId="9" fillId="3" borderId="18" xfId="0" applyNumberFormat="1" applyFont="1" applyFill="1" applyBorder="1" applyAlignment="1">
      <alignment horizontal="right" vertical="center"/>
    </xf>
    <xf numFmtId="164" fontId="16" fillId="0" borderId="26" xfId="0" applyFont="1" applyBorder="1" applyAlignment="1">
      <alignment vertical="center" wrapText="1"/>
    </xf>
    <xf numFmtId="164" fontId="16" fillId="0" borderId="12" xfId="0" applyFont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right" vertical="center" shrinkToFit="1"/>
    </xf>
    <xf numFmtId="164" fontId="16" fillId="0" borderId="12" xfId="0" applyFont="1" applyFill="1" applyBorder="1" applyAlignment="1">
      <alignment vertical="center" wrapText="1"/>
    </xf>
    <xf numFmtId="165" fontId="3" fillId="8" borderId="13" xfId="0" applyNumberFormat="1" applyFont="1" applyFill="1" applyBorder="1" applyAlignment="1">
      <alignment vertical="center"/>
    </xf>
    <xf numFmtId="165" fontId="3" fillId="8" borderId="13" xfId="0" applyNumberFormat="1" applyFont="1" applyFill="1" applyBorder="1" applyAlignment="1">
      <alignment horizontal="right" vertical="center" shrinkToFit="1"/>
    </xf>
    <xf numFmtId="166" fontId="9" fillId="8" borderId="13" xfId="0" applyNumberFormat="1" applyFont="1" applyFill="1" applyBorder="1" applyAlignment="1">
      <alignment vertical="center"/>
    </xf>
    <xf numFmtId="164" fontId="24" fillId="4" borderId="12" xfId="0" applyFont="1" applyFill="1" applyBorder="1" applyAlignment="1">
      <alignment vertical="center" wrapText="1"/>
    </xf>
    <xf numFmtId="165" fontId="7" fillId="4" borderId="13" xfId="0" applyNumberFormat="1" applyFont="1" applyFill="1" applyBorder="1" applyAlignment="1">
      <alignment vertical="center"/>
    </xf>
    <xf numFmtId="165" fontId="7" fillId="4" borderId="13" xfId="0" applyNumberFormat="1" applyFont="1" applyFill="1" applyBorder="1" applyAlignment="1">
      <alignment horizontal="right" vertical="center" shrinkToFit="1"/>
    </xf>
    <xf numFmtId="169" fontId="9" fillId="0" borderId="16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right" vertical="center" shrinkToFit="1"/>
    </xf>
    <xf numFmtId="169" fontId="9" fillId="2" borderId="2" xfId="0" applyNumberFormat="1" applyFont="1" applyFill="1" applyBorder="1" applyAlignment="1">
      <alignment horizontal="center" vertical="center"/>
    </xf>
    <xf numFmtId="169" fontId="21" fillId="2" borderId="3" xfId="0" applyNumberFormat="1" applyFont="1" applyFill="1" applyBorder="1" applyAlignment="1">
      <alignment horizontal="left" vertical="center" wrapText="1"/>
    </xf>
    <xf numFmtId="164" fontId="18" fillId="0" borderId="12" xfId="0" applyFont="1" applyFill="1" applyBorder="1" applyAlignment="1">
      <alignment vertical="center" wrapText="1"/>
    </xf>
    <xf numFmtId="164" fontId="16" fillId="0" borderId="12" xfId="0" applyFont="1" applyFill="1" applyBorder="1" applyAlignment="1">
      <alignment horizontal="left" vertical="center" wrapText="1"/>
    </xf>
    <xf numFmtId="164" fontId="16" fillId="0" borderId="15" xfId="0" applyFont="1" applyFill="1" applyBorder="1" applyAlignment="1">
      <alignment vertical="center" wrapText="1"/>
    </xf>
    <xf numFmtId="169" fontId="21" fillId="3" borderId="21" xfId="0" applyNumberFormat="1" applyFont="1" applyFill="1" applyBorder="1" applyAlignment="1">
      <alignment horizontal="left" vertical="center" wrapText="1"/>
    </xf>
    <xf numFmtId="165" fontId="7" fillId="2" borderId="5" xfId="0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/>
    </xf>
    <xf numFmtId="169" fontId="9" fillId="3" borderId="4" xfId="0" applyNumberFormat="1" applyFont="1" applyFill="1" applyBorder="1" applyAlignment="1">
      <alignment horizontal="center" vertical="center"/>
    </xf>
    <xf numFmtId="169" fontId="26" fillId="3" borderId="21" xfId="0" applyNumberFormat="1" applyFont="1" applyFill="1" applyBorder="1" applyAlignment="1">
      <alignment horizontal="left" vertical="center" wrapText="1"/>
    </xf>
    <xf numFmtId="165" fontId="7" fillId="3" borderId="4" xfId="0" applyNumberFormat="1" applyFont="1" applyFill="1" applyBorder="1" applyAlignment="1">
      <alignment vertical="center"/>
    </xf>
    <xf numFmtId="166" fontId="9" fillId="3" borderId="4" xfId="0" applyNumberFormat="1" applyFont="1" applyFill="1" applyBorder="1" applyAlignment="1">
      <alignment vertical="center"/>
    </xf>
    <xf numFmtId="169" fontId="18" fillId="3" borderId="21" xfId="0" applyNumberFormat="1" applyFont="1" applyFill="1" applyBorder="1" applyAlignment="1">
      <alignment horizontal="left" vertical="center" wrapText="1"/>
    </xf>
    <xf numFmtId="169" fontId="9" fillId="3" borderId="2" xfId="0" applyNumberFormat="1" applyFont="1" applyFill="1" applyBorder="1" applyAlignment="1">
      <alignment horizontal="center" vertical="center"/>
    </xf>
    <xf numFmtId="164" fontId="27" fillId="3" borderId="23" xfId="0" applyFont="1" applyFill="1" applyBorder="1" applyAlignment="1">
      <alignment vertical="center" wrapText="1"/>
    </xf>
    <xf numFmtId="165" fontId="7" fillId="3" borderId="2" xfId="0" applyNumberFormat="1" applyFont="1" applyFill="1" applyBorder="1" applyAlignment="1">
      <alignment vertical="center"/>
    </xf>
    <xf numFmtId="169" fontId="9" fillId="0" borderId="18" xfId="0" applyNumberFormat="1" applyFont="1" applyFill="1" applyBorder="1" applyAlignment="1">
      <alignment horizontal="center" vertical="center"/>
    </xf>
    <xf numFmtId="164" fontId="16" fillId="0" borderId="21" xfId="0" applyFont="1" applyBorder="1" applyAlignment="1">
      <alignment vertical="center" wrapText="1"/>
    </xf>
    <xf numFmtId="165" fontId="3" fillId="8" borderId="5" xfId="0" applyNumberFormat="1" applyFont="1" applyFill="1" applyBorder="1" applyAlignment="1">
      <alignment vertical="center"/>
    </xf>
    <xf numFmtId="166" fontId="9" fillId="8" borderId="5" xfId="0" applyNumberFormat="1" applyFont="1" applyFill="1" applyBorder="1" applyAlignment="1">
      <alignment vertical="center"/>
    </xf>
    <xf numFmtId="164" fontId="9" fillId="0" borderId="19" xfId="0" applyFont="1" applyFill="1" applyBorder="1" applyAlignment="1">
      <alignment horizontal="center" vertical="center" wrapText="1"/>
    </xf>
    <xf numFmtId="165" fontId="3" fillId="0" borderId="13" xfId="15" applyNumberFormat="1" applyFont="1" applyFill="1" applyBorder="1" applyAlignment="1" applyProtection="1">
      <alignment vertical="center"/>
      <protection/>
    </xf>
    <xf numFmtId="164" fontId="22" fillId="0" borderId="15" xfId="0" applyFont="1" applyFill="1" applyBorder="1" applyAlignment="1">
      <alignment vertical="center" wrapText="1"/>
    </xf>
    <xf numFmtId="169" fontId="9" fillId="3" borderId="10" xfId="0" applyNumberFormat="1" applyFont="1" applyFill="1" applyBorder="1" applyAlignment="1">
      <alignment horizontal="center" vertical="center"/>
    </xf>
    <xf numFmtId="169" fontId="26" fillId="3" borderId="9" xfId="0" applyNumberFormat="1" applyFont="1" applyFill="1" applyBorder="1" applyAlignment="1">
      <alignment horizontal="left" vertical="center" wrapText="1"/>
    </xf>
    <xf numFmtId="165" fontId="7" fillId="3" borderId="10" xfId="0" applyNumberFormat="1" applyFont="1" applyFill="1" applyBorder="1" applyAlignment="1">
      <alignment vertical="center"/>
    </xf>
    <xf numFmtId="166" fontId="9" fillId="3" borderId="10" xfId="0" applyNumberFormat="1" applyFont="1" applyFill="1" applyBorder="1" applyAlignment="1">
      <alignment vertical="center"/>
    </xf>
    <xf numFmtId="164" fontId="9" fillId="0" borderId="6" xfId="0" applyFont="1" applyFill="1" applyBorder="1" applyAlignment="1">
      <alignment horizontal="center" vertical="center"/>
    </xf>
    <xf numFmtId="164" fontId="16" fillId="0" borderId="29" xfId="0" applyFont="1" applyFill="1" applyBorder="1" applyAlignment="1">
      <alignment vertical="center" wrapText="1"/>
    </xf>
    <xf numFmtId="165" fontId="3" fillId="0" borderId="30" xfId="0" applyNumberFormat="1" applyFont="1" applyFill="1" applyBorder="1" applyAlignment="1">
      <alignment vertical="center"/>
    </xf>
    <xf numFmtId="169" fontId="10" fillId="2" borderId="31" xfId="0" applyNumberFormat="1" applyFont="1" applyFill="1" applyBorder="1" applyAlignment="1">
      <alignment horizontal="center" vertical="center"/>
    </xf>
    <xf numFmtId="169" fontId="11" fillId="2" borderId="32" xfId="0" applyNumberFormat="1" applyFont="1" applyFill="1" applyBorder="1" applyAlignment="1">
      <alignment vertical="center"/>
    </xf>
    <xf numFmtId="165" fontId="7" fillId="2" borderId="31" xfId="0" applyNumberFormat="1" applyFont="1" applyFill="1" applyBorder="1" applyAlignment="1">
      <alignment vertical="center"/>
    </xf>
    <xf numFmtId="166" fontId="10" fillId="2" borderId="31" xfId="0" applyNumberFormat="1" applyFont="1" applyFill="1" applyBorder="1" applyAlignment="1">
      <alignment vertical="center"/>
    </xf>
    <xf numFmtId="165" fontId="10" fillId="3" borderId="31" xfId="0" applyNumberFormat="1" applyFont="1" applyFill="1" applyBorder="1" applyAlignment="1">
      <alignment horizontal="right" vertical="center"/>
    </xf>
    <xf numFmtId="169" fontId="15" fillId="0" borderId="33" xfId="0" applyNumberFormat="1" applyFont="1" applyFill="1" applyBorder="1" applyAlignment="1">
      <alignment horizontal="center" vertical="center"/>
    </xf>
    <xf numFmtId="169" fontId="7" fillId="0" borderId="33" xfId="0" applyNumberFormat="1" applyFont="1" applyFill="1" applyBorder="1" applyAlignment="1">
      <alignment/>
    </xf>
    <xf numFmtId="165" fontId="9" fillId="0" borderId="33" xfId="0" applyNumberFormat="1" applyFont="1" applyFill="1" applyBorder="1" applyAlignment="1">
      <alignment horizontal="center" vertical="center"/>
    </xf>
    <xf numFmtId="166" fontId="9" fillId="0" borderId="33" xfId="0" applyNumberFormat="1" applyFont="1" applyFill="1" applyBorder="1" applyAlignment="1">
      <alignment vertical="center"/>
    </xf>
    <xf numFmtId="165" fontId="9" fillId="0" borderId="33" xfId="0" applyNumberFormat="1" applyFont="1" applyFill="1" applyBorder="1" applyAlignment="1">
      <alignment horizontal="right" vertical="center"/>
    </xf>
    <xf numFmtId="169" fontId="13" fillId="0" borderId="3" xfId="0" applyNumberFormat="1" applyFont="1" applyFill="1" applyBorder="1" applyAlignment="1">
      <alignment horizontal="center" vertical="center" wrapText="1"/>
    </xf>
    <xf numFmtId="169" fontId="28" fillId="0" borderId="2" xfId="0" applyNumberFormat="1" applyFont="1" applyFill="1" applyBorder="1" applyAlignment="1">
      <alignment vertical="center" wrapText="1"/>
    </xf>
    <xf numFmtId="165" fontId="3" fillId="0" borderId="2" xfId="15" applyNumberFormat="1" applyFont="1" applyFill="1" applyBorder="1" applyAlignment="1" applyProtection="1">
      <alignment horizontal="right" vertical="center"/>
      <protection/>
    </xf>
    <xf numFmtId="166" fontId="3" fillId="0" borderId="2" xfId="0" applyNumberFormat="1" applyFont="1" applyFill="1" applyBorder="1" applyAlignment="1">
      <alignment vertical="center"/>
    </xf>
    <xf numFmtId="164" fontId="10" fillId="7" borderId="2" xfId="0" applyFont="1" applyFill="1" applyBorder="1" applyAlignment="1">
      <alignment horizontal="right" vertical="center"/>
    </xf>
    <xf numFmtId="170" fontId="9" fillId="7" borderId="2" xfId="0" applyNumberFormat="1" applyFont="1" applyFill="1" applyBorder="1" applyAlignment="1">
      <alignment vertical="center"/>
    </xf>
    <xf numFmtId="169" fontId="28" fillId="0" borderId="6" xfId="0" applyNumberFormat="1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vertical="center"/>
    </xf>
    <xf numFmtId="169" fontId="29" fillId="10" borderId="0" xfId="0" applyNumberFormat="1" applyFont="1" applyFill="1" applyBorder="1" applyAlignment="1" applyProtection="1">
      <alignment horizontal="center"/>
      <protection/>
    </xf>
    <xf numFmtId="169" fontId="30" fillId="10" borderId="0" xfId="0" applyNumberFormat="1" applyFont="1" applyFill="1" applyBorder="1" applyAlignment="1" applyProtection="1">
      <alignment horizontal="right" vertical="center"/>
      <protection/>
    </xf>
    <xf numFmtId="164" fontId="31" fillId="10" borderId="0" xfId="0" applyFont="1" applyFill="1" applyBorder="1" applyAlignment="1" applyProtection="1">
      <alignment vertical="center"/>
      <protection/>
    </xf>
    <xf numFmtId="164" fontId="29" fillId="10" borderId="0" xfId="0" applyFont="1" applyFill="1" applyBorder="1" applyAlignment="1" applyProtection="1">
      <alignment/>
      <protection/>
    </xf>
    <xf numFmtId="169" fontId="3" fillId="0" borderId="2" xfId="0" applyNumberFormat="1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>
      <alignment horizontal="center" vertical="center"/>
    </xf>
    <xf numFmtId="164" fontId="15" fillId="3" borderId="4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4" xfId="0" applyFont="1" applyFill="1" applyBorder="1" applyAlignment="1">
      <alignment horizontal="center" vertical="center"/>
    </xf>
    <xf numFmtId="164" fontId="9" fillId="0" borderId="4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5" xfId="0" applyFont="1" applyFill="1" applyBorder="1" applyAlignment="1" applyProtection="1">
      <alignment horizontal="center" vertical="center"/>
      <protection locked="0"/>
    </xf>
    <xf numFmtId="169" fontId="7" fillId="2" borderId="6" xfId="0" applyNumberFormat="1" applyFont="1" applyFill="1" applyBorder="1" applyAlignment="1" applyProtection="1">
      <alignment horizontal="center" vertical="center"/>
      <protection/>
    </xf>
    <xf numFmtId="169" fontId="7" fillId="2" borderId="3" xfId="0" applyNumberFormat="1" applyFont="1" applyFill="1" applyBorder="1" applyAlignment="1" applyProtection="1">
      <alignment vertical="center"/>
      <protection/>
    </xf>
    <xf numFmtId="165" fontId="7" fillId="2" borderId="2" xfId="0" applyNumberFormat="1" applyFont="1" applyFill="1" applyBorder="1" applyAlignment="1" applyProtection="1">
      <alignment vertical="center"/>
      <protection/>
    </xf>
    <xf numFmtId="172" fontId="15" fillId="2" borderId="2" xfId="0" applyNumberFormat="1" applyFont="1" applyFill="1" applyBorder="1" applyAlignment="1" applyProtection="1">
      <alignment vertical="center"/>
      <protection/>
    </xf>
    <xf numFmtId="165" fontId="3" fillId="3" borderId="2" xfId="0" applyNumberFormat="1" applyFont="1" applyFill="1" applyBorder="1" applyAlignment="1" applyProtection="1">
      <alignment vertical="center"/>
      <protection/>
    </xf>
    <xf numFmtId="169" fontId="3" fillId="0" borderId="5" xfId="0" applyNumberFormat="1" applyFont="1" applyFill="1" applyBorder="1" applyAlignment="1" applyProtection="1">
      <alignment horizontal="center" vertical="center"/>
      <protection/>
    </xf>
    <xf numFmtId="169" fontId="3" fillId="3" borderId="24" xfId="0" applyNumberFormat="1" applyFont="1" applyFill="1" applyBorder="1" applyAlignment="1" applyProtection="1">
      <alignment/>
      <protection/>
    </xf>
    <xf numFmtId="167" fontId="3" fillId="3" borderId="5" xfId="0" applyNumberFormat="1" applyFont="1" applyFill="1" applyBorder="1" applyAlignment="1" applyProtection="1">
      <alignment vertical="center"/>
      <protection/>
    </xf>
    <xf numFmtId="167" fontId="3" fillId="3" borderId="4" xfId="0" applyNumberFormat="1" applyFont="1" applyFill="1" applyBorder="1" applyAlignment="1" applyProtection="1">
      <alignment vertical="center"/>
      <protection/>
    </xf>
    <xf numFmtId="172" fontId="15" fillId="3" borderId="19" xfId="0" applyNumberFormat="1" applyFont="1" applyFill="1" applyBorder="1" applyAlignment="1" applyProtection="1">
      <alignment vertical="center"/>
      <protection/>
    </xf>
    <xf numFmtId="167" fontId="9" fillId="3" borderId="5" xfId="0" applyNumberFormat="1" applyFont="1" applyFill="1" applyBorder="1" applyAlignment="1" applyProtection="1">
      <alignment vertical="center"/>
      <protection/>
    </xf>
    <xf numFmtId="169" fontId="4" fillId="0" borderId="2" xfId="0" applyNumberFormat="1" applyFont="1" applyFill="1" applyBorder="1" applyAlignment="1" applyProtection="1">
      <alignment horizontal="left" vertical="center" wrapText="1"/>
      <protection/>
    </xf>
    <xf numFmtId="165" fontId="7" fillId="0" borderId="2" xfId="0" applyNumberFormat="1" applyFont="1" applyFill="1" applyBorder="1" applyAlignment="1" applyProtection="1">
      <alignment vertical="center"/>
      <protection/>
    </xf>
    <xf numFmtId="172" fontId="15" fillId="0" borderId="2" xfId="0" applyNumberFormat="1" applyFont="1" applyFill="1" applyBorder="1" applyAlignment="1" applyProtection="1">
      <alignment vertical="center"/>
      <protection/>
    </xf>
    <xf numFmtId="165" fontId="9" fillId="3" borderId="2" xfId="0" applyNumberFormat="1" applyFont="1" applyFill="1" applyBorder="1" applyAlignment="1" applyProtection="1">
      <alignment vertical="center"/>
      <protection/>
    </xf>
    <xf numFmtId="164" fontId="4" fillId="0" borderId="7" xfId="0" applyFont="1" applyFill="1" applyBorder="1" applyAlignment="1">
      <alignment horizontal="left" vertical="center" wrapText="1"/>
    </xf>
    <xf numFmtId="165" fontId="7" fillId="5" borderId="2" xfId="0" applyNumberFormat="1" applyFont="1" applyFill="1" applyBorder="1" applyAlignment="1" applyProtection="1">
      <alignment vertical="center"/>
      <protection/>
    </xf>
    <xf numFmtId="172" fontId="15" fillId="5" borderId="2" xfId="0" applyNumberFormat="1" applyFont="1" applyFill="1" applyBorder="1" applyAlignment="1" applyProtection="1">
      <alignment vertical="center"/>
      <protection/>
    </xf>
    <xf numFmtId="169" fontId="3" fillId="0" borderId="2" xfId="0" applyNumberFormat="1" applyFont="1" applyFill="1" applyBorder="1" applyAlignment="1" applyProtection="1">
      <alignment horizontal="center" vertical="center" textRotation="90"/>
      <protection/>
    </xf>
    <xf numFmtId="169" fontId="3" fillId="0" borderId="9" xfId="0" applyNumberFormat="1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Fill="1" applyBorder="1" applyAlignment="1" applyProtection="1">
      <alignment vertical="center"/>
      <protection/>
    </xf>
    <xf numFmtId="172" fontId="15" fillId="0" borderId="10" xfId="0" applyNumberFormat="1" applyFont="1" applyFill="1" applyBorder="1" applyAlignment="1" applyProtection="1">
      <alignment vertical="center"/>
      <protection/>
    </xf>
    <xf numFmtId="165" fontId="9" fillId="3" borderId="10" xfId="0" applyNumberFormat="1" applyFont="1" applyFill="1" applyBorder="1" applyAlignment="1" applyProtection="1">
      <alignment vertical="center"/>
      <protection/>
    </xf>
    <xf numFmtId="169" fontId="3" fillId="0" borderId="12" xfId="0" applyNumberFormat="1" applyFont="1" applyFill="1" applyBorder="1" applyAlignment="1" applyProtection="1">
      <alignment horizontal="left" vertical="center" wrapText="1"/>
      <protection/>
    </xf>
    <xf numFmtId="165" fontId="3" fillId="0" borderId="13" xfId="0" applyNumberFormat="1" applyFont="1" applyFill="1" applyBorder="1" applyAlignment="1" applyProtection="1">
      <alignment vertical="center"/>
      <protection/>
    </xf>
    <xf numFmtId="172" fontId="15" fillId="0" borderId="13" xfId="0" applyNumberFormat="1" applyFont="1" applyFill="1" applyBorder="1" applyAlignment="1" applyProtection="1">
      <alignment vertical="center"/>
      <protection/>
    </xf>
    <xf numFmtId="165" fontId="9" fillId="3" borderId="13" xfId="0" applyNumberFormat="1" applyFont="1" applyFill="1" applyBorder="1" applyAlignment="1" applyProtection="1">
      <alignment vertical="center"/>
      <protection/>
    </xf>
    <xf numFmtId="169" fontId="3" fillId="0" borderId="34" xfId="0" applyNumberFormat="1" applyFont="1" applyFill="1" applyBorder="1" applyAlignment="1" applyProtection="1">
      <alignment horizontal="left" vertical="center" wrapText="1"/>
      <protection/>
    </xf>
    <xf numFmtId="165" fontId="3" fillId="0" borderId="16" xfId="0" applyNumberFormat="1" applyFont="1" applyFill="1" applyBorder="1" applyAlignment="1" applyProtection="1">
      <alignment vertical="center"/>
      <protection/>
    </xf>
    <xf numFmtId="172" fontId="15" fillId="0" borderId="16" xfId="0" applyNumberFormat="1" applyFont="1" applyFill="1" applyBorder="1" applyAlignment="1" applyProtection="1">
      <alignment vertical="center"/>
      <protection/>
    </xf>
    <xf numFmtId="165" fontId="9" fillId="3" borderId="16" xfId="0" applyNumberFormat="1" applyFont="1" applyFill="1" applyBorder="1" applyAlignment="1" applyProtection="1">
      <alignment vertical="center"/>
      <protection/>
    </xf>
    <xf numFmtId="164" fontId="4" fillId="0" borderId="2" xfId="0" applyFont="1" applyFill="1" applyBorder="1" applyAlignment="1">
      <alignment vertical="center" wrapText="1"/>
    </xf>
    <xf numFmtId="169" fontId="3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2" xfId="0" applyFont="1" applyFill="1" applyBorder="1" applyAlignment="1">
      <alignment horizontal="left" vertical="center" wrapText="1"/>
    </xf>
    <xf numFmtId="165" fontId="7" fillId="5" borderId="2" xfId="0" applyNumberFormat="1" applyFont="1" applyFill="1" applyBorder="1" applyAlignment="1" applyProtection="1">
      <alignment vertical="center"/>
      <protection locked="0"/>
    </xf>
    <xf numFmtId="169" fontId="15" fillId="0" borderId="2" xfId="0" applyNumberFormat="1" applyFont="1" applyFill="1" applyBorder="1" applyAlignment="1" applyProtection="1">
      <alignment horizontal="center" vertical="center" textRotation="90"/>
      <protection/>
    </xf>
    <xf numFmtId="164" fontId="3" fillId="0" borderId="24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Font="1" applyFill="1" applyBorder="1" applyAlignment="1">
      <alignment horizontal="left" vertical="center" wrapText="1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165" fontId="7" fillId="0" borderId="16" xfId="0" applyNumberFormat="1" applyFont="1" applyFill="1" applyBorder="1" applyAlignment="1" applyProtection="1">
      <alignment vertical="center"/>
      <protection/>
    </xf>
    <xf numFmtId="165" fontId="7" fillId="0" borderId="16" xfId="0" applyNumberFormat="1" applyFont="1" applyFill="1" applyBorder="1" applyAlignment="1" applyProtection="1">
      <alignment vertical="center"/>
      <protection locked="0"/>
    </xf>
    <xf numFmtId="169" fontId="3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/>
      <protection/>
    </xf>
    <xf numFmtId="169" fontId="9" fillId="0" borderId="2" xfId="0" applyNumberFormat="1" applyFont="1" applyFill="1" applyBorder="1" applyAlignment="1" applyProtection="1">
      <alignment horizontal="center" vertical="center" textRotation="90"/>
      <protection/>
    </xf>
    <xf numFmtId="164" fontId="3" fillId="0" borderId="9" xfId="0" applyFont="1" applyFill="1" applyBorder="1" applyAlignment="1">
      <alignment vertical="center"/>
    </xf>
    <xf numFmtId="165" fontId="9" fillId="0" borderId="10" xfId="0" applyNumberFormat="1" applyFont="1" applyFill="1" applyBorder="1" applyAlignment="1" applyProtection="1">
      <alignment vertical="center"/>
      <protection locked="0"/>
    </xf>
    <xf numFmtId="165" fontId="9" fillId="0" borderId="10" xfId="0" applyNumberFormat="1" applyFont="1" applyFill="1" applyBorder="1" applyAlignment="1" applyProtection="1">
      <alignment vertical="center"/>
      <protection/>
    </xf>
    <xf numFmtId="164" fontId="3" fillId="0" borderId="16" xfId="0" applyFont="1" applyFill="1" applyBorder="1" applyAlignment="1">
      <alignment vertical="center"/>
    </xf>
    <xf numFmtId="165" fontId="9" fillId="0" borderId="16" xfId="0" applyNumberFormat="1" applyFont="1" applyFill="1" applyBorder="1" applyAlignment="1" applyProtection="1">
      <alignment vertical="center"/>
      <protection locked="0"/>
    </xf>
    <xf numFmtId="165" fontId="9" fillId="0" borderId="16" xfId="0" applyNumberFormat="1" applyFont="1" applyFill="1" applyBorder="1" applyAlignment="1" applyProtection="1">
      <alignment vertical="center"/>
      <protection/>
    </xf>
    <xf numFmtId="169" fontId="3" fillId="0" borderId="4" xfId="0" applyNumberFormat="1" applyFont="1" applyFill="1" applyBorder="1" applyAlignment="1" applyProtection="1">
      <alignment horizontal="center"/>
      <protection/>
    </xf>
    <xf numFmtId="169" fontId="4" fillId="0" borderId="2" xfId="0" applyNumberFormat="1" applyFont="1" applyFill="1" applyBorder="1" applyAlignment="1" applyProtection="1">
      <alignment/>
      <protection/>
    </xf>
    <xf numFmtId="165" fontId="7" fillId="0" borderId="2" xfId="0" applyNumberFormat="1" applyFont="1" applyFill="1" applyBorder="1" applyAlignment="1" applyProtection="1">
      <alignment vertical="center"/>
      <protection locked="0"/>
    </xf>
    <xf numFmtId="169" fontId="3" fillId="0" borderId="2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 applyProtection="1">
      <alignment vertical="center"/>
      <protection/>
    </xf>
    <xf numFmtId="172" fontId="32" fillId="5" borderId="2" xfId="0" applyNumberFormat="1" applyFont="1" applyFill="1" applyBorder="1" applyAlignment="1" applyProtection="1">
      <alignment vertical="center"/>
      <protection/>
    </xf>
    <xf numFmtId="169" fontId="3" fillId="0" borderId="2" xfId="0" applyNumberFormat="1" applyFont="1" applyFill="1" applyBorder="1" applyAlignment="1" applyProtection="1">
      <alignment horizontal="center" vertical="center" textRotation="90" wrapText="1"/>
      <protection/>
    </xf>
    <xf numFmtId="169" fontId="3" fillId="0" borderId="9" xfId="0" applyNumberFormat="1" applyFont="1" applyFill="1" applyBorder="1" applyAlignment="1" applyProtection="1">
      <alignment/>
      <protection/>
    </xf>
    <xf numFmtId="169" fontId="3" fillId="0" borderId="29" xfId="0" applyNumberFormat="1" applyFont="1" applyFill="1" applyBorder="1" applyAlignment="1" applyProtection="1">
      <alignment/>
      <protection/>
    </xf>
    <xf numFmtId="165" fontId="3" fillId="0" borderId="18" xfId="0" applyNumberFormat="1" applyFont="1" applyFill="1" applyBorder="1" applyAlignment="1" applyProtection="1">
      <alignment vertical="center"/>
      <protection locked="0"/>
    </xf>
    <xf numFmtId="165" fontId="3" fillId="0" borderId="18" xfId="0" applyNumberFormat="1" applyFont="1" applyFill="1" applyBorder="1" applyAlignment="1" applyProtection="1">
      <alignment vertical="center"/>
      <protection/>
    </xf>
    <xf numFmtId="172" fontId="15" fillId="0" borderId="18" xfId="0" applyNumberFormat="1" applyFont="1" applyFill="1" applyBorder="1" applyAlignment="1" applyProtection="1">
      <alignment vertical="center"/>
      <protection/>
    </xf>
    <xf numFmtId="165" fontId="9" fillId="3" borderId="18" xfId="0" applyNumberFormat="1" applyFont="1" applyFill="1" applyBorder="1" applyAlignment="1" applyProtection="1">
      <alignment vertical="center"/>
      <protection/>
    </xf>
    <xf numFmtId="165" fontId="3" fillId="0" borderId="19" xfId="0" applyNumberFormat="1" applyFont="1" applyFill="1" applyBorder="1" applyAlignment="1" applyProtection="1">
      <alignment vertical="center"/>
      <protection locked="0"/>
    </xf>
    <xf numFmtId="165" fontId="3" fillId="0" borderId="19" xfId="0" applyNumberFormat="1" applyFont="1" applyFill="1" applyBorder="1" applyAlignment="1" applyProtection="1">
      <alignment vertical="center"/>
      <protection/>
    </xf>
    <xf numFmtId="172" fontId="15" fillId="0" borderId="19" xfId="0" applyNumberFormat="1" applyFont="1" applyFill="1" applyBorder="1" applyAlignment="1" applyProtection="1">
      <alignment vertical="center"/>
      <protection/>
    </xf>
    <xf numFmtId="165" fontId="9" fillId="3" borderId="19" xfId="0" applyNumberFormat="1" applyFont="1" applyFill="1" applyBorder="1" applyAlignment="1" applyProtection="1">
      <alignment vertical="center"/>
      <protection/>
    </xf>
    <xf numFmtId="169" fontId="3" fillId="0" borderId="24" xfId="0" applyNumberFormat="1" applyFont="1" applyFill="1" applyBorder="1" applyAlignment="1" applyProtection="1">
      <alignment/>
      <protection/>
    </xf>
    <xf numFmtId="164" fontId="3" fillId="5" borderId="3" xfId="0" applyFont="1" applyFill="1" applyBorder="1" applyAlignment="1">
      <alignment vertical="center"/>
    </xf>
    <xf numFmtId="165" fontId="9" fillId="5" borderId="6" xfId="0" applyNumberFormat="1" applyFont="1" applyFill="1" applyBorder="1" applyAlignment="1" applyProtection="1">
      <alignment vertical="center"/>
      <protection locked="0"/>
    </xf>
    <xf numFmtId="165" fontId="9" fillId="5" borderId="6" xfId="0" applyNumberFormat="1" applyFont="1" applyFill="1" applyBorder="1" applyAlignment="1" applyProtection="1">
      <alignment vertical="center"/>
      <protection/>
    </xf>
    <xf numFmtId="172" fontId="15" fillId="5" borderId="6" xfId="0" applyNumberFormat="1" applyFont="1" applyFill="1" applyBorder="1" applyAlignment="1" applyProtection="1">
      <alignment vertical="center"/>
      <protection/>
    </xf>
    <xf numFmtId="165" fontId="9" fillId="3" borderId="6" xfId="0" applyNumberFormat="1" applyFont="1" applyFill="1" applyBorder="1" applyAlignment="1" applyProtection="1">
      <alignment vertical="center"/>
      <protection/>
    </xf>
    <xf numFmtId="169" fontId="3" fillId="0" borderId="29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applyProtection="1">
      <alignment vertical="center"/>
      <protection locked="0"/>
    </xf>
    <xf numFmtId="164" fontId="3" fillId="0" borderId="29" xfId="0" applyFont="1" applyFill="1" applyBorder="1" applyAlignment="1">
      <alignment vertical="center" wrapText="1"/>
    </xf>
    <xf numFmtId="164" fontId="2" fillId="0" borderId="23" xfId="0" applyFont="1" applyFill="1" applyBorder="1" applyAlignment="1">
      <alignment horizontal="center"/>
    </xf>
    <xf numFmtId="164" fontId="3" fillId="0" borderId="23" xfId="0" applyFont="1" applyFill="1" applyBorder="1" applyAlignment="1">
      <alignment vertical="center" wrapText="1"/>
    </xf>
    <xf numFmtId="165" fontId="3" fillId="0" borderId="23" xfId="0" applyNumberFormat="1" applyFont="1" applyFill="1" applyBorder="1" applyAlignment="1" applyProtection="1">
      <alignment vertical="center"/>
      <protection locked="0"/>
    </xf>
    <xf numFmtId="165" fontId="3" fillId="0" borderId="23" xfId="0" applyNumberFormat="1" applyFont="1" applyFill="1" applyBorder="1" applyAlignment="1" applyProtection="1">
      <alignment vertical="center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65" fontId="9" fillId="0" borderId="23" xfId="0" applyNumberFormat="1" applyFont="1" applyFill="1" applyBorder="1" applyAlignment="1" applyProtection="1">
      <alignment vertical="center"/>
      <protection/>
    </xf>
    <xf numFmtId="169" fontId="7" fillId="2" borderId="2" xfId="0" applyNumberFormat="1" applyFont="1" applyFill="1" applyBorder="1" applyAlignment="1" applyProtection="1">
      <alignment horizontal="center" vertical="center"/>
      <protection/>
    </xf>
    <xf numFmtId="169" fontId="7" fillId="2" borderId="3" xfId="0" applyNumberFormat="1" applyFont="1" applyFill="1" applyBorder="1" applyAlignment="1" applyProtection="1">
      <alignment horizontal="left" vertical="center" wrapText="1"/>
      <protection/>
    </xf>
    <xf numFmtId="172" fontId="15" fillId="2" borderId="3" xfId="0" applyNumberFormat="1" applyFont="1" applyFill="1" applyBorder="1" applyAlignment="1" applyProtection="1">
      <alignment vertical="center"/>
      <protection/>
    </xf>
    <xf numFmtId="169" fontId="3" fillId="0" borderId="5" xfId="0" applyNumberFormat="1" applyFont="1" applyFill="1" applyBorder="1" applyAlignment="1" applyProtection="1">
      <alignment horizontal="center"/>
      <protection/>
    </xf>
    <xf numFmtId="167" fontId="3" fillId="3" borderId="2" xfId="0" applyNumberFormat="1" applyFont="1" applyFill="1" applyBorder="1" applyAlignment="1" applyProtection="1">
      <alignment vertical="center"/>
      <protection/>
    </xf>
    <xf numFmtId="172" fontId="15" fillId="3" borderId="3" xfId="0" applyNumberFormat="1" applyFont="1" applyFill="1" applyBorder="1" applyAlignment="1" applyProtection="1">
      <alignment vertical="center"/>
      <protection/>
    </xf>
    <xf numFmtId="167" fontId="9" fillId="3" borderId="2" xfId="0" applyNumberFormat="1" applyFont="1" applyFill="1" applyBorder="1" applyAlignment="1" applyProtection="1">
      <alignment vertical="center"/>
      <protection/>
    </xf>
    <xf numFmtId="172" fontId="15" fillId="3" borderId="2" xfId="0" applyNumberFormat="1" applyFont="1" applyFill="1" applyBorder="1" applyAlignment="1" applyProtection="1">
      <alignment vertical="center"/>
      <protection/>
    </xf>
    <xf numFmtId="169" fontId="7" fillId="2" borderId="3" xfId="0" applyNumberFormat="1" applyFont="1" applyFill="1" applyBorder="1" applyAlignment="1" applyProtection="1">
      <alignment vertical="center" wrapText="1"/>
      <protection/>
    </xf>
    <xf numFmtId="165" fontId="3" fillId="2" borderId="10" xfId="0" applyNumberFormat="1" applyFont="1" applyFill="1" applyBorder="1" applyAlignment="1" applyProtection="1">
      <alignment vertical="center"/>
      <protection/>
    </xf>
    <xf numFmtId="172" fontId="15" fillId="2" borderId="10" xfId="0" applyNumberFormat="1" applyFont="1" applyFill="1" applyBorder="1" applyAlignment="1" applyProtection="1">
      <alignment vertical="center"/>
      <protection/>
    </xf>
    <xf numFmtId="165" fontId="9" fillId="2" borderId="10" xfId="0" applyNumberFormat="1" applyFont="1" applyFill="1" applyBorder="1" applyAlignment="1" applyProtection="1">
      <alignment vertical="center"/>
      <protection/>
    </xf>
    <xf numFmtId="165" fontId="3" fillId="2" borderId="10" xfId="0" applyNumberFormat="1" applyFont="1" applyFill="1" applyBorder="1" applyAlignment="1" applyProtection="1">
      <alignment vertical="center"/>
      <protection locked="0"/>
    </xf>
    <xf numFmtId="169" fontId="3" fillId="8" borderId="10" xfId="0" applyNumberFormat="1" applyFont="1" applyFill="1" applyBorder="1" applyAlignment="1" applyProtection="1">
      <alignment horizontal="left" vertical="center" wrapText="1"/>
      <protection/>
    </xf>
    <xf numFmtId="165" fontId="7" fillId="8" borderId="4" xfId="0" applyNumberFormat="1" applyFont="1" applyFill="1" applyBorder="1" applyAlignment="1" applyProtection="1">
      <alignment vertical="center"/>
      <protection/>
    </xf>
    <xf numFmtId="165" fontId="3" fillId="8" borderId="4" xfId="0" applyNumberFormat="1" applyFont="1" applyFill="1" applyBorder="1" applyAlignment="1" applyProtection="1">
      <alignment vertical="center"/>
      <protection/>
    </xf>
    <xf numFmtId="172" fontId="15" fillId="8" borderId="4" xfId="0" applyNumberFormat="1" applyFont="1" applyFill="1" applyBorder="1" applyAlignment="1" applyProtection="1">
      <alignment vertical="center"/>
      <protection/>
    </xf>
    <xf numFmtId="165" fontId="9" fillId="8" borderId="4" xfId="0" applyNumberFormat="1" applyFont="1" applyFill="1" applyBorder="1" applyAlignment="1" applyProtection="1">
      <alignment vertical="center"/>
      <protection/>
    </xf>
    <xf numFmtId="165" fontId="3" fillId="8" borderId="4" xfId="0" applyNumberFormat="1" applyFont="1" applyFill="1" applyBorder="1" applyAlignment="1" applyProtection="1">
      <alignment vertical="center"/>
      <protection locked="0"/>
    </xf>
    <xf numFmtId="169" fontId="3" fillId="0" borderId="5" xfId="0" applyNumberFormat="1" applyFont="1" applyFill="1" applyBorder="1" applyAlignment="1" applyProtection="1">
      <alignment horizontal="center" vertical="center" textRotation="90" wrapText="1"/>
      <protection/>
    </xf>
    <xf numFmtId="169" fontId="12" fillId="0" borderId="12" xfId="0" applyNumberFormat="1" applyFont="1" applyFill="1" applyBorder="1" applyAlignment="1" applyProtection="1">
      <alignment vertical="center" wrapText="1"/>
      <protection/>
    </xf>
    <xf numFmtId="169" fontId="12" fillId="0" borderId="15" xfId="0" applyNumberFormat="1" applyFont="1" applyFill="1" applyBorder="1" applyAlignment="1" applyProtection="1">
      <alignment vertical="center" wrapText="1"/>
      <protection/>
    </xf>
    <xf numFmtId="169" fontId="4" fillId="8" borderId="10" xfId="0" applyNumberFormat="1" applyFont="1" applyFill="1" applyBorder="1" applyAlignment="1" applyProtection="1">
      <alignment horizontal="left" vertical="center"/>
      <protection/>
    </xf>
    <xf numFmtId="165" fontId="7" fillId="8" borderId="10" xfId="0" applyNumberFormat="1" applyFont="1" applyFill="1" applyBorder="1" applyAlignment="1" applyProtection="1">
      <alignment vertical="center"/>
      <protection/>
    </xf>
    <xf numFmtId="165" fontId="3" fillId="8" borderId="10" xfId="0" applyNumberFormat="1" applyFont="1" applyFill="1" applyBorder="1" applyAlignment="1" applyProtection="1">
      <alignment vertical="center"/>
      <protection/>
    </xf>
    <xf numFmtId="172" fontId="15" fillId="8" borderId="10" xfId="0" applyNumberFormat="1" applyFont="1" applyFill="1" applyBorder="1" applyAlignment="1" applyProtection="1">
      <alignment vertical="center"/>
      <protection/>
    </xf>
    <xf numFmtId="165" fontId="9" fillId="8" borderId="10" xfId="0" applyNumberFormat="1" applyFont="1" applyFill="1" applyBorder="1" applyAlignment="1" applyProtection="1">
      <alignment vertical="center"/>
      <protection/>
    </xf>
    <xf numFmtId="165" fontId="3" fillId="8" borderId="10" xfId="0" applyNumberFormat="1" applyFont="1" applyFill="1" applyBorder="1" applyAlignment="1" applyProtection="1">
      <alignment vertical="center"/>
      <protection locked="0"/>
    </xf>
    <xf numFmtId="169" fontId="3" fillId="0" borderId="16" xfId="0" applyNumberFormat="1" applyFont="1" applyFill="1" applyBorder="1" applyAlignment="1" applyProtection="1">
      <alignment horizontal="center" vertical="center" textRotation="90"/>
      <protection/>
    </xf>
    <xf numFmtId="169" fontId="4" fillId="5" borderId="12" xfId="0" applyNumberFormat="1" applyFont="1" applyFill="1" applyBorder="1" applyAlignment="1" applyProtection="1">
      <alignment vertical="center" wrapText="1"/>
      <protection/>
    </xf>
    <xf numFmtId="165" fontId="3" fillId="5" borderId="13" xfId="0" applyNumberFormat="1" applyFont="1" applyFill="1" applyBorder="1" applyAlignment="1" applyProtection="1">
      <alignment vertical="center"/>
      <protection/>
    </xf>
    <xf numFmtId="172" fontId="15" fillId="5" borderId="13" xfId="0" applyNumberFormat="1" applyFont="1" applyFill="1" applyBorder="1" applyAlignment="1" applyProtection="1">
      <alignment vertical="center"/>
      <protection/>
    </xf>
    <xf numFmtId="165" fontId="9" fillId="5" borderId="13" xfId="0" applyNumberFormat="1" applyFont="1" applyFill="1" applyBorder="1" applyAlignment="1" applyProtection="1">
      <alignment vertical="center"/>
      <protection/>
    </xf>
    <xf numFmtId="165" fontId="3" fillId="5" borderId="13" xfId="0" applyNumberFormat="1" applyFont="1" applyFill="1" applyBorder="1" applyAlignment="1" applyProtection="1">
      <alignment vertical="center"/>
      <protection locked="0"/>
    </xf>
    <xf numFmtId="169" fontId="3" fillId="0" borderId="14" xfId="0" applyNumberFormat="1" applyFont="1" applyFill="1" applyBorder="1" applyAlignment="1" applyProtection="1">
      <alignment vertical="center" wrapText="1"/>
      <protection/>
    </xf>
    <xf numFmtId="169" fontId="3" fillId="2" borderId="2" xfId="0" applyNumberFormat="1" applyFont="1" applyFill="1" applyBorder="1" applyAlignment="1" applyProtection="1">
      <alignment horizontal="center"/>
      <protection/>
    </xf>
    <xf numFmtId="169" fontId="3" fillId="2" borderId="3" xfId="0" applyNumberFormat="1" applyFont="1" applyFill="1" applyBorder="1" applyAlignment="1" applyProtection="1">
      <alignment horizontal="left" vertical="center" wrapText="1"/>
      <protection/>
    </xf>
    <xf numFmtId="165" fontId="3" fillId="2" borderId="2" xfId="0" applyNumberFormat="1" applyFont="1" applyFill="1" applyBorder="1" applyAlignment="1" applyProtection="1">
      <alignment vertical="center"/>
      <protection/>
    </xf>
    <xf numFmtId="165" fontId="9" fillId="2" borderId="2" xfId="0" applyNumberFormat="1" applyFont="1" applyFill="1" applyBorder="1" applyAlignment="1" applyProtection="1">
      <alignment vertical="center"/>
      <protection/>
    </xf>
    <xf numFmtId="165" fontId="3" fillId="2" borderId="2" xfId="0" applyNumberFormat="1" applyFont="1" applyFill="1" applyBorder="1" applyAlignment="1" applyProtection="1">
      <alignment vertical="center"/>
      <protection locked="0"/>
    </xf>
    <xf numFmtId="169" fontId="15" fillId="0" borderId="2" xfId="0" applyNumberFormat="1" applyFont="1" applyFill="1" applyBorder="1" applyAlignment="1" applyProtection="1">
      <alignment horizontal="center" vertical="center" textRotation="90" wrapText="1"/>
      <protection/>
    </xf>
    <xf numFmtId="169" fontId="33" fillId="0" borderId="9" xfId="0" applyNumberFormat="1" applyFont="1" applyBorder="1" applyAlignment="1" applyProtection="1">
      <alignment vertical="center" wrapText="1"/>
      <protection/>
    </xf>
    <xf numFmtId="169" fontId="33" fillId="0" borderId="15" xfId="0" applyNumberFormat="1" applyFont="1" applyBorder="1" applyAlignment="1" applyProtection="1">
      <alignment vertical="center" wrapText="1"/>
      <protection/>
    </xf>
    <xf numFmtId="169" fontId="15" fillId="0" borderId="28" xfId="0" applyNumberFormat="1" applyFont="1" applyFill="1" applyBorder="1" applyAlignment="1" applyProtection="1">
      <alignment horizontal="center" vertical="center" textRotation="90" wrapText="1"/>
      <protection/>
    </xf>
    <xf numFmtId="169" fontId="33" fillId="0" borderId="28" xfId="0" applyNumberFormat="1" applyFont="1" applyFill="1" applyBorder="1" applyAlignment="1" applyProtection="1">
      <alignment vertical="center" wrapText="1"/>
      <protection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165" fontId="3" fillId="0" borderId="28" xfId="0" applyNumberFormat="1" applyFont="1" applyFill="1" applyBorder="1" applyAlignment="1" applyProtection="1">
      <alignment vertical="center"/>
      <protection/>
    </xf>
    <xf numFmtId="172" fontId="15" fillId="0" borderId="28" xfId="0" applyNumberFormat="1" applyFont="1" applyFill="1" applyBorder="1" applyAlignment="1" applyProtection="1">
      <alignment vertical="center"/>
      <protection/>
    </xf>
    <xf numFmtId="165" fontId="9" fillId="0" borderId="28" xfId="0" applyNumberFormat="1" applyFont="1" applyFill="1" applyBorder="1" applyAlignment="1" applyProtection="1">
      <alignment vertical="center"/>
      <protection/>
    </xf>
    <xf numFmtId="169" fontId="15" fillId="0" borderId="0" xfId="0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0" xfId="0" applyNumberFormat="1" applyFont="1" applyFill="1" applyBorder="1" applyAlignment="1" applyProtection="1">
      <alignment vertical="center" wrapText="1"/>
      <protection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/>
    </xf>
    <xf numFmtId="172" fontId="15" fillId="0" borderId="0" xfId="0" applyNumberFormat="1" applyFont="1" applyFill="1" applyBorder="1" applyAlignment="1" applyProtection="1">
      <alignment vertical="center"/>
      <protection/>
    </xf>
    <xf numFmtId="165" fontId="9" fillId="0" borderId="0" xfId="0" applyNumberFormat="1" applyFont="1" applyFill="1" applyBorder="1" applyAlignment="1" applyProtection="1">
      <alignment vertical="center"/>
      <protection/>
    </xf>
    <xf numFmtId="169" fontId="7" fillId="2" borderId="16" xfId="0" applyNumberFormat="1" applyFont="1" applyFill="1" applyBorder="1" applyAlignment="1" applyProtection="1">
      <alignment horizontal="center" vertical="center"/>
      <protection/>
    </xf>
    <xf numFmtId="169" fontId="7" fillId="2" borderId="15" xfId="0" applyNumberFormat="1" applyFont="1" applyFill="1" applyBorder="1" applyAlignment="1" applyProtection="1">
      <alignment vertical="center"/>
      <protection/>
    </xf>
    <xf numFmtId="165" fontId="7" fillId="2" borderId="16" xfId="0" applyNumberFormat="1" applyFont="1" applyFill="1" applyBorder="1" applyAlignment="1" applyProtection="1">
      <alignment vertical="center"/>
      <protection/>
    </xf>
    <xf numFmtId="165" fontId="7" fillId="2" borderId="15" xfId="0" applyNumberFormat="1" applyFont="1" applyFill="1" applyBorder="1" applyAlignment="1" applyProtection="1">
      <alignment vertical="center"/>
      <protection/>
    </xf>
    <xf numFmtId="172" fontId="15" fillId="2" borderId="16" xfId="0" applyNumberFormat="1" applyFont="1" applyFill="1" applyBorder="1" applyAlignment="1" applyProtection="1">
      <alignment vertical="center"/>
      <protection/>
    </xf>
    <xf numFmtId="167" fontId="3" fillId="3" borderId="21" xfId="0" applyNumberFormat="1" applyFont="1" applyFill="1" applyBorder="1" applyAlignment="1" applyProtection="1">
      <alignment vertical="center"/>
      <protection/>
    </xf>
    <xf numFmtId="169" fontId="3" fillId="2" borderId="2" xfId="0" applyNumberFormat="1" applyFont="1" applyFill="1" applyBorder="1" applyAlignment="1" applyProtection="1">
      <alignment horizontal="center" vertical="center"/>
      <protection/>
    </xf>
    <xf numFmtId="169" fontId="3" fillId="2" borderId="3" xfId="0" applyNumberFormat="1" applyFont="1" applyFill="1" applyBorder="1" applyAlignment="1" applyProtection="1">
      <alignment vertical="center"/>
      <protection/>
    </xf>
    <xf numFmtId="165" fontId="3" fillId="2" borderId="3" xfId="0" applyNumberFormat="1" applyFont="1" applyFill="1" applyBorder="1" applyAlignment="1" applyProtection="1">
      <alignment vertical="center"/>
      <protection locked="0"/>
    </xf>
    <xf numFmtId="164" fontId="2" fillId="0" borderId="0" xfId="0" applyFont="1" applyAlignment="1">
      <alignment vertical="center"/>
    </xf>
    <xf numFmtId="164" fontId="2" fillId="0" borderId="2" xfId="0" applyFont="1" applyFill="1" applyBorder="1" applyAlignment="1">
      <alignment horizontal="center" vertical="center" textRotation="90"/>
    </xf>
    <xf numFmtId="169" fontId="9" fillId="5" borderId="21" xfId="0" applyNumberFormat="1" applyFont="1" applyFill="1" applyBorder="1" applyAlignment="1">
      <alignment vertical="center" wrapText="1"/>
    </xf>
    <xf numFmtId="165" fontId="3" fillId="5" borderId="10" xfId="0" applyNumberFormat="1" applyFont="1" applyFill="1" applyBorder="1" applyAlignment="1" applyProtection="1">
      <alignment vertical="center"/>
      <protection/>
    </xf>
    <xf numFmtId="165" fontId="3" fillId="5" borderId="25" xfId="0" applyNumberFormat="1" applyFont="1" applyFill="1" applyBorder="1" applyAlignment="1" applyProtection="1">
      <alignment vertical="center"/>
      <protection/>
    </xf>
    <xf numFmtId="172" fontId="15" fillId="5" borderId="10" xfId="0" applyNumberFormat="1" applyFont="1" applyFill="1" applyBorder="1" applyAlignment="1" applyProtection="1">
      <alignment vertical="center"/>
      <protection/>
    </xf>
    <xf numFmtId="169" fontId="9" fillId="5" borderId="10" xfId="0" applyNumberFormat="1" applyFont="1" applyFill="1" applyBorder="1" applyAlignment="1">
      <alignment vertical="center" wrapText="1"/>
    </xf>
    <xf numFmtId="169" fontId="3" fillId="0" borderId="12" xfId="0" applyNumberFormat="1" applyFont="1" applyFill="1" applyBorder="1" applyAlignment="1">
      <alignment vertical="center"/>
    </xf>
    <xf numFmtId="165" fontId="3" fillId="0" borderId="26" xfId="0" applyNumberFormat="1" applyFont="1" applyFill="1" applyBorder="1" applyAlignment="1" applyProtection="1">
      <alignment vertical="center"/>
      <protection/>
    </xf>
    <xf numFmtId="169" fontId="3" fillId="5" borderId="12" xfId="0" applyNumberFormat="1" applyFont="1" applyFill="1" applyBorder="1" applyAlignment="1">
      <alignment vertical="center"/>
    </xf>
    <xf numFmtId="165" fontId="3" fillId="5" borderId="26" xfId="0" applyNumberFormat="1" applyFont="1" applyFill="1" applyBorder="1" applyAlignment="1" applyProtection="1">
      <alignment vertical="center"/>
      <protection/>
    </xf>
    <xf numFmtId="169" fontId="4" fillId="9" borderId="12" xfId="0" applyNumberFormat="1" applyFont="1" applyFill="1" applyBorder="1" applyAlignment="1" applyProtection="1">
      <alignment vertical="center" wrapText="1"/>
      <protection/>
    </xf>
    <xf numFmtId="165" fontId="3" fillId="9" borderId="13" xfId="0" applyNumberFormat="1" applyFont="1" applyFill="1" applyBorder="1" applyAlignment="1" applyProtection="1">
      <alignment vertical="center"/>
      <protection/>
    </xf>
    <xf numFmtId="165" fontId="3" fillId="9" borderId="26" xfId="0" applyNumberFormat="1" applyFont="1" applyFill="1" applyBorder="1" applyAlignment="1" applyProtection="1">
      <alignment vertical="center"/>
      <protection/>
    </xf>
    <xf numFmtId="172" fontId="15" fillId="9" borderId="13" xfId="0" applyNumberFormat="1" applyFont="1" applyFill="1" applyBorder="1" applyAlignment="1" applyProtection="1">
      <alignment vertical="center"/>
      <protection/>
    </xf>
    <xf numFmtId="165" fontId="9" fillId="9" borderId="13" xfId="0" applyNumberFormat="1" applyFont="1" applyFill="1" applyBorder="1" applyAlignment="1" applyProtection="1">
      <alignment vertical="center"/>
      <protection/>
    </xf>
    <xf numFmtId="169" fontId="4" fillId="5" borderId="21" xfId="0" applyNumberFormat="1" applyFont="1" applyFill="1" applyBorder="1" applyAlignment="1">
      <alignment vertical="center"/>
    </xf>
    <xf numFmtId="165" fontId="3" fillId="5" borderId="2" xfId="0" applyNumberFormat="1" applyFont="1" applyFill="1" applyBorder="1" applyAlignment="1" applyProtection="1">
      <alignment vertical="center"/>
      <protection locked="0"/>
    </xf>
    <xf numFmtId="165" fontId="3" fillId="5" borderId="3" xfId="0" applyNumberFormat="1" applyFont="1" applyFill="1" applyBorder="1" applyAlignment="1" applyProtection="1">
      <alignment vertical="center"/>
      <protection/>
    </xf>
    <xf numFmtId="169" fontId="4" fillId="0" borderId="9" xfId="0" applyNumberFormat="1" applyFont="1" applyFill="1" applyBorder="1" applyAlignment="1">
      <alignment vertical="center"/>
    </xf>
    <xf numFmtId="165" fontId="3" fillId="5" borderId="4" xfId="0" applyNumberFormat="1" applyFont="1" applyFill="1" applyBorder="1" applyAlignment="1" applyProtection="1">
      <alignment vertical="center"/>
      <protection/>
    </xf>
    <xf numFmtId="165" fontId="3" fillId="5" borderId="21" xfId="0" applyNumberFormat="1" applyFont="1" applyFill="1" applyBorder="1" applyAlignment="1" applyProtection="1">
      <alignment vertical="center"/>
      <protection/>
    </xf>
    <xf numFmtId="165" fontId="9" fillId="5" borderId="10" xfId="0" applyNumberFormat="1" applyFont="1" applyFill="1" applyBorder="1" applyAlignment="1" applyProtection="1">
      <alignment vertical="center"/>
      <protection/>
    </xf>
    <xf numFmtId="165" fontId="3" fillId="0" borderId="12" xfId="0" applyNumberFormat="1" applyFont="1" applyFill="1" applyBorder="1" applyAlignment="1" applyProtection="1">
      <alignment vertical="center"/>
      <protection/>
    </xf>
    <xf numFmtId="165" fontId="9" fillId="0" borderId="18" xfId="0" applyNumberFormat="1" applyFont="1" applyFill="1" applyBorder="1" applyAlignment="1" applyProtection="1">
      <alignment vertical="center"/>
      <protection/>
    </xf>
    <xf numFmtId="169" fontId="3" fillId="0" borderId="34" xfId="0" applyNumberFormat="1" applyFont="1" applyFill="1" applyBorder="1" applyAlignment="1">
      <alignment vertical="center" wrapText="1"/>
    </xf>
    <xf numFmtId="165" fontId="3" fillId="0" borderId="34" xfId="0" applyNumberFormat="1" applyFont="1" applyFill="1" applyBorder="1" applyAlignment="1" applyProtection="1">
      <alignment vertical="center"/>
      <protection/>
    </xf>
    <xf numFmtId="172" fontId="15" fillId="0" borderId="5" xfId="0" applyNumberFormat="1" applyFont="1" applyFill="1" applyBorder="1" applyAlignment="1" applyProtection="1">
      <alignment vertical="center"/>
      <protection/>
    </xf>
    <xf numFmtId="165" fontId="9" fillId="0" borderId="5" xfId="0" applyNumberFormat="1" applyFont="1" applyFill="1" applyBorder="1" applyAlignment="1" applyProtection="1">
      <alignment vertical="center"/>
      <protection/>
    </xf>
    <xf numFmtId="165" fontId="3" fillId="5" borderId="9" xfId="0" applyNumberFormat="1" applyFont="1" applyFill="1" applyBorder="1" applyAlignment="1" applyProtection="1">
      <alignment vertical="center"/>
      <protection/>
    </xf>
    <xf numFmtId="169" fontId="12" fillId="0" borderId="13" xfId="0" applyNumberFormat="1" applyFont="1" applyFill="1" applyBorder="1" applyAlignment="1" applyProtection="1">
      <alignment vertical="center"/>
      <protection/>
    </xf>
    <xf numFmtId="165" fontId="9" fillId="0" borderId="13" xfId="0" applyNumberFormat="1" applyFont="1" applyFill="1" applyBorder="1" applyAlignment="1" applyProtection="1">
      <alignment vertical="center"/>
      <protection/>
    </xf>
    <xf numFmtId="169" fontId="12" fillId="0" borderId="15" xfId="0" applyNumberFormat="1" applyFont="1" applyFill="1" applyBorder="1" applyAlignment="1" applyProtection="1">
      <alignment vertical="center"/>
      <protection/>
    </xf>
    <xf numFmtId="165" fontId="3" fillId="0" borderId="35" xfId="0" applyNumberFormat="1" applyFont="1" applyFill="1" applyBorder="1" applyAlignment="1" applyProtection="1">
      <alignment vertical="center"/>
      <protection/>
    </xf>
    <xf numFmtId="169" fontId="4" fillId="2" borderId="3" xfId="0" applyNumberFormat="1" applyFont="1" applyFill="1" applyBorder="1" applyAlignment="1" applyProtection="1">
      <alignment vertical="center"/>
      <protection/>
    </xf>
    <xf numFmtId="164" fontId="2" fillId="0" borderId="5" xfId="0" applyFont="1" applyFill="1" applyBorder="1" applyAlignment="1">
      <alignment horizontal="center"/>
    </xf>
    <xf numFmtId="169" fontId="3" fillId="0" borderId="12" xfId="0" applyNumberFormat="1" applyFont="1" applyFill="1" applyBorder="1" applyAlignment="1" applyProtection="1">
      <alignment/>
      <protection/>
    </xf>
    <xf numFmtId="169" fontId="34" fillId="2" borderId="3" xfId="0" applyNumberFormat="1" applyFont="1" applyFill="1" applyBorder="1" applyAlignment="1" applyProtection="1">
      <alignment horizontal="left" vertical="center"/>
      <protection/>
    </xf>
    <xf numFmtId="165" fontId="3" fillId="2" borderId="3" xfId="0" applyNumberFormat="1" applyFont="1" applyFill="1" applyBorder="1" applyAlignment="1" applyProtection="1">
      <alignment vertical="center"/>
      <protection/>
    </xf>
    <xf numFmtId="169" fontId="3" fillId="0" borderId="6" xfId="0" applyNumberFormat="1" applyFont="1" applyFill="1" applyBorder="1" applyAlignment="1" applyProtection="1">
      <alignment horizontal="center" vertical="center" textRotation="90" wrapText="1"/>
      <protection/>
    </xf>
    <xf numFmtId="169" fontId="12" fillId="0" borderId="21" xfId="0" applyNumberFormat="1" applyFont="1" applyFill="1" applyBorder="1" applyAlignment="1" applyProtection="1">
      <alignment vertical="center"/>
      <protection/>
    </xf>
    <xf numFmtId="165" fontId="3" fillId="0" borderId="4" xfId="0" applyNumberFormat="1" applyFont="1" applyFill="1" applyBorder="1" applyAlignment="1" applyProtection="1">
      <alignment vertical="center"/>
      <protection locked="0"/>
    </xf>
    <xf numFmtId="165" fontId="3" fillId="0" borderId="4" xfId="0" applyNumberFormat="1" applyFont="1" applyFill="1" applyBorder="1" applyAlignment="1" applyProtection="1">
      <alignment vertical="center"/>
      <protection/>
    </xf>
    <xf numFmtId="172" fontId="15" fillId="0" borderId="4" xfId="0" applyNumberFormat="1" applyFont="1" applyFill="1" applyBorder="1" applyAlignment="1" applyProtection="1">
      <alignment vertical="center"/>
      <protection/>
    </xf>
    <xf numFmtId="165" fontId="9" fillId="3" borderId="4" xfId="0" applyNumberFormat="1" applyFont="1" applyFill="1" applyBorder="1" applyAlignment="1" applyProtection="1">
      <alignment vertical="center"/>
      <protection/>
    </xf>
    <xf numFmtId="169" fontId="13" fillId="7" borderId="13" xfId="0" applyNumberFormat="1" applyFont="1" applyFill="1" applyBorder="1" applyAlignment="1" applyProtection="1">
      <alignment vertical="center"/>
      <protection/>
    </xf>
    <xf numFmtId="165" fontId="9" fillId="7" borderId="13" xfId="0" applyNumberFormat="1" applyFont="1" applyFill="1" applyBorder="1" applyAlignment="1" applyProtection="1">
      <alignment vertical="center"/>
      <protection locked="0"/>
    </xf>
    <xf numFmtId="165" fontId="9" fillId="7" borderId="13" xfId="0" applyNumberFormat="1" applyFont="1" applyFill="1" applyBorder="1" applyAlignment="1" applyProtection="1">
      <alignment vertical="center"/>
      <protection/>
    </xf>
    <xf numFmtId="172" fontId="15" fillId="7" borderId="12" xfId="0" applyNumberFormat="1" applyFont="1" applyFill="1" applyBorder="1" applyAlignment="1" applyProtection="1">
      <alignment vertical="center"/>
      <protection/>
    </xf>
    <xf numFmtId="172" fontId="15" fillId="7" borderId="13" xfId="0" applyNumberFormat="1" applyFont="1" applyFill="1" applyBorder="1" applyAlignment="1" applyProtection="1">
      <alignment vertical="center"/>
      <protection/>
    </xf>
    <xf numFmtId="169" fontId="12" fillId="0" borderId="9" xfId="0" applyNumberFormat="1" applyFont="1" applyFill="1" applyBorder="1" applyAlignment="1" applyProtection="1">
      <alignment vertical="center"/>
      <protection/>
    </xf>
    <xf numFmtId="165" fontId="3" fillId="0" borderId="21" xfId="0" applyNumberFormat="1" applyFont="1" applyFill="1" applyBorder="1" applyAlignment="1" applyProtection="1">
      <alignment vertical="center"/>
      <protection/>
    </xf>
    <xf numFmtId="169" fontId="13" fillId="7" borderId="19" xfId="0" applyNumberFormat="1" applyFont="1" applyFill="1" applyBorder="1" applyAlignment="1" applyProtection="1">
      <alignment vertical="center"/>
      <protection/>
    </xf>
    <xf numFmtId="169" fontId="12" fillId="0" borderId="10" xfId="0" applyNumberFormat="1" applyFont="1" applyFill="1" applyBorder="1" applyAlignment="1" applyProtection="1">
      <alignment vertical="center"/>
      <protection/>
    </xf>
    <xf numFmtId="169" fontId="13" fillId="7" borderId="19" xfId="0" applyNumberFormat="1" applyFont="1" applyFill="1" applyBorder="1" applyAlignment="1" applyProtection="1">
      <alignment vertical="center" wrapText="1"/>
      <protection/>
    </xf>
    <xf numFmtId="169" fontId="3" fillId="2" borderId="6" xfId="0" applyNumberFormat="1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center" vertical="center"/>
    </xf>
    <xf numFmtId="169" fontId="9" fillId="0" borderId="15" xfId="0" applyNumberFormat="1" applyFont="1" applyFill="1" applyBorder="1" applyAlignment="1" applyProtection="1">
      <alignment vertical="center" wrapText="1"/>
      <protection/>
    </xf>
    <xf numFmtId="164" fontId="0" fillId="0" borderId="28" xfId="0" applyFill="1" applyBorder="1" applyAlignment="1">
      <alignment horizontal="center" vertical="center"/>
    </xf>
    <xf numFmtId="169" fontId="9" fillId="0" borderId="28" xfId="0" applyNumberFormat="1" applyFont="1" applyFill="1" applyBorder="1" applyAlignment="1" applyProtection="1">
      <alignment vertical="center" wrapText="1"/>
      <protection/>
    </xf>
    <xf numFmtId="164" fontId="0" fillId="0" borderId="0" xfId="0" applyFill="1" applyBorder="1" applyAlignment="1">
      <alignment horizontal="center" vertical="center"/>
    </xf>
    <xf numFmtId="169" fontId="7" fillId="2" borderId="35" xfId="0" applyNumberFormat="1" applyFont="1" applyFill="1" applyBorder="1" applyAlignment="1" applyProtection="1">
      <alignment vertical="center"/>
      <protection/>
    </xf>
    <xf numFmtId="169" fontId="3" fillId="3" borderId="36" xfId="0" applyNumberFormat="1" applyFont="1" applyFill="1" applyBorder="1" applyAlignment="1" applyProtection="1">
      <alignment/>
      <protection/>
    </xf>
    <xf numFmtId="167" fontId="3" fillId="3" borderId="18" xfId="0" applyNumberFormat="1" applyFont="1" applyFill="1" applyBorder="1" applyAlignment="1" applyProtection="1">
      <alignment vertical="center"/>
      <protection/>
    </xf>
    <xf numFmtId="172" fontId="15" fillId="3" borderId="5" xfId="0" applyNumberFormat="1" applyFont="1" applyFill="1" applyBorder="1" applyAlignment="1" applyProtection="1">
      <alignment vertical="center"/>
      <protection/>
    </xf>
    <xf numFmtId="169" fontId="3" fillId="2" borderId="13" xfId="0" applyNumberFormat="1" applyFont="1" applyFill="1" applyBorder="1" applyAlignment="1" applyProtection="1">
      <alignment horizontal="center" vertical="center"/>
      <protection/>
    </xf>
    <xf numFmtId="169" fontId="3" fillId="2" borderId="26" xfId="0" applyNumberFormat="1" applyFont="1" applyFill="1" applyBorder="1" applyAlignment="1" applyProtection="1">
      <alignment vertical="center"/>
      <protection/>
    </xf>
    <xf numFmtId="165" fontId="3" fillId="2" borderId="13" xfId="0" applyNumberFormat="1" applyFont="1" applyFill="1" applyBorder="1" applyAlignment="1" applyProtection="1">
      <alignment vertical="center"/>
      <protection/>
    </xf>
    <xf numFmtId="172" fontId="15" fillId="2" borderId="19" xfId="0" applyNumberFormat="1" applyFont="1" applyFill="1" applyBorder="1" applyAlignment="1" applyProtection="1">
      <alignment vertical="center"/>
      <protection/>
    </xf>
    <xf numFmtId="169" fontId="3" fillId="2" borderId="16" xfId="0" applyNumberFormat="1" applyFont="1" applyFill="1" applyBorder="1" applyAlignment="1" applyProtection="1">
      <alignment horizontal="center" vertical="center"/>
      <protection/>
    </xf>
    <xf numFmtId="169" fontId="3" fillId="2" borderId="35" xfId="0" applyNumberFormat="1" applyFont="1" applyFill="1" applyBorder="1" applyAlignment="1" applyProtection="1">
      <alignment vertical="center"/>
      <protection/>
    </xf>
    <xf numFmtId="165" fontId="3" fillId="2" borderId="16" xfId="0" applyNumberFormat="1" applyFont="1" applyFill="1" applyBorder="1" applyAlignment="1" applyProtection="1">
      <alignment vertical="center"/>
      <protection/>
    </xf>
    <xf numFmtId="169" fontId="35" fillId="0" borderId="6" xfId="0" applyNumberFormat="1" applyFont="1" applyBorder="1" applyAlignment="1">
      <alignment horizontal="center" vertical="center" textRotation="90"/>
    </xf>
    <xf numFmtId="164" fontId="3" fillId="0" borderId="18" xfId="0" applyFont="1" applyFill="1" applyBorder="1" applyAlignment="1">
      <alignment vertical="center"/>
    </xf>
    <xf numFmtId="172" fontId="15" fillId="0" borderId="18" xfId="0" applyNumberFormat="1" applyFont="1" applyFill="1" applyBorder="1" applyAlignment="1">
      <alignment vertical="center"/>
    </xf>
    <xf numFmtId="165" fontId="9" fillId="3" borderId="18" xfId="0" applyNumberFormat="1" applyFont="1" applyFill="1" applyBorder="1" applyAlignment="1">
      <alignment vertical="center"/>
    </xf>
    <xf numFmtId="164" fontId="3" fillId="0" borderId="14" xfId="0" applyFont="1" applyFill="1" applyBorder="1" applyAlignment="1">
      <alignment vertical="center"/>
    </xf>
    <xf numFmtId="164" fontId="3" fillId="0" borderId="37" xfId="0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72" fontId="15" fillId="0" borderId="5" xfId="0" applyNumberFormat="1" applyFont="1" applyFill="1" applyBorder="1" applyAlignment="1">
      <alignment vertical="center"/>
    </xf>
    <xf numFmtId="165" fontId="9" fillId="3" borderId="5" xfId="0" applyNumberFormat="1" applyFont="1" applyFill="1" applyBorder="1" applyAlignment="1">
      <alignment vertical="center"/>
    </xf>
    <xf numFmtId="164" fontId="7" fillId="3" borderId="2" xfId="0" applyFont="1" applyFill="1" applyBorder="1" applyAlignment="1">
      <alignment horizontal="left" vertical="center"/>
    </xf>
    <xf numFmtId="172" fontId="15" fillId="3" borderId="2" xfId="0" applyNumberFormat="1" applyFont="1" applyFill="1" applyBorder="1" applyAlignment="1">
      <alignment vertical="center"/>
    </xf>
    <xf numFmtId="165" fontId="9" fillId="3" borderId="2" xfId="0" applyNumberFormat="1" applyFont="1" applyFill="1" applyBorder="1" applyAlignment="1">
      <alignment vertical="center"/>
    </xf>
    <xf numFmtId="164" fontId="10" fillId="9" borderId="2" xfId="0" applyFont="1" applyFill="1" applyBorder="1" applyAlignment="1">
      <alignment horizontal="left" vertical="center" wrapText="1"/>
    </xf>
    <xf numFmtId="165" fontId="3" fillId="9" borderId="2" xfId="0" applyNumberFormat="1" applyFont="1" applyFill="1" applyBorder="1" applyAlignment="1">
      <alignment vertical="center"/>
    </xf>
    <xf numFmtId="172" fontId="15" fillId="9" borderId="2" xfId="0" applyNumberFormat="1" applyFont="1" applyFill="1" applyBorder="1" applyAlignment="1">
      <alignment vertical="center"/>
    </xf>
    <xf numFmtId="165" fontId="9" fillId="9" borderId="2" xfId="0" applyNumberFormat="1" applyFont="1" applyFill="1" applyBorder="1" applyAlignment="1">
      <alignment vertical="center"/>
    </xf>
    <xf numFmtId="164" fontId="3" fillId="0" borderId="6" xfId="0" applyFont="1" applyBorder="1" applyAlignment="1">
      <alignment horizontal="center" vertical="center" textRotation="90"/>
    </xf>
    <xf numFmtId="167" fontId="2" fillId="0" borderId="0" xfId="0" applyNumberFormat="1" applyFont="1" applyAlignment="1">
      <alignment/>
    </xf>
    <xf numFmtId="164" fontId="4" fillId="5" borderId="2" xfId="0" applyFont="1" applyFill="1" applyBorder="1" applyAlignment="1">
      <alignment horizontal="left" vertical="center" wrapText="1"/>
    </xf>
    <xf numFmtId="172" fontId="15" fillId="5" borderId="2" xfId="0" applyNumberFormat="1" applyFont="1" applyFill="1" applyBorder="1" applyAlignment="1">
      <alignment vertical="center"/>
    </xf>
    <xf numFmtId="164" fontId="3" fillId="0" borderId="2" xfId="0" applyFont="1" applyBorder="1" applyAlignment="1">
      <alignment horizontal="center" vertical="center" textRotation="90"/>
    </xf>
    <xf numFmtId="169" fontId="3" fillId="7" borderId="2" xfId="0" applyNumberFormat="1" applyFont="1" applyFill="1" applyBorder="1" applyAlignment="1">
      <alignment vertical="center" wrapText="1"/>
    </xf>
    <xf numFmtId="172" fontId="15" fillId="0" borderId="2" xfId="0" applyNumberFormat="1" applyFont="1" applyFill="1" applyBorder="1" applyAlignment="1">
      <alignment vertical="center"/>
    </xf>
    <xf numFmtId="169" fontId="10" fillId="2" borderId="2" xfId="0" applyNumberFormat="1" applyFont="1" applyFill="1" applyBorder="1" applyAlignment="1">
      <alignment vertical="center"/>
    </xf>
    <xf numFmtId="164" fontId="8" fillId="2" borderId="23" xfId="0" applyFont="1" applyFill="1" applyBorder="1" applyAlignment="1">
      <alignment vertical="center"/>
    </xf>
    <xf numFmtId="172" fontId="15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9" fontId="10" fillId="2" borderId="4" xfId="0" applyNumberFormat="1" applyFont="1" applyFill="1" applyBorder="1" applyAlignment="1">
      <alignment vertical="center"/>
    </xf>
    <xf numFmtId="164" fontId="15" fillId="2" borderId="14" xfId="0" applyFont="1" applyFill="1" applyBorder="1" applyAlignment="1">
      <alignment vertical="center"/>
    </xf>
    <xf numFmtId="165" fontId="7" fillId="2" borderId="18" xfId="0" applyNumberFormat="1" applyFont="1" applyFill="1" applyBorder="1" applyAlignment="1">
      <alignment vertical="center"/>
    </xf>
    <xf numFmtId="172" fontId="15" fillId="2" borderId="18" xfId="0" applyNumberFormat="1" applyFont="1" applyFill="1" applyBorder="1" applyAlignment="1">
      <alignment vertical="center"/>
    </xf>
    <xf numFmtId="165" fontId="9" fillId="2" borderId="18" xfId="0" applyNumberFormat="1" applyFont="1" applyFill="1" applyBorder="1" applyAlignment="1">
      <alignment vertical="center"/>
    </xf>
    <xf numFmtId="164" fontId="3" fillId="2" borderId="27" xfId="0" applyFont="1" applyFill="1" applyBorder="1" applyAlignment="1">
      <alignment vertical="center"/>
    </xf>
    <xf numFmtId="165" fontId="7" fillId="2" borderId="19" xfId="0" applyNumberFormat="1" applyFont="1" applyFill="1" applyBorder="1" applyAlignment="1">
      <alignment vertical="center"/>
    </xf>
    <xf numFmtId="172" fontId="15" fillId="2" borderId="19" xfId="0" applyNumberFormat="1" applyFont="1" applyFill="1" applyBorder="1" applyAlignment="1">
      <alignment vertical="center"/>
    </xf>
    <xf numFmtId="165" fontId="9" fillId="2" borderId="19" xfId="0" applyNumberFormat="1" applyFont="1" applyFill="1" applyBorder="1" applyAlignment="1">
      <alignment vertical="center"/>
    </xf>
    <xf numFmtId="169" fontId="10" fillId="0" borderId="23" xfId="0" applyNumberFormat="1" applyFont="1" applyFill="1" applyBorder="1" applyAlignment="1">
      <alignment vertical="center"/>
    </xf>
    <xf numFmtId="164" fontId="3" fillId="0" borderId="23" xfId="0" applyFont="1" applyFill="1" applyBorder="1" applyAlignment="1">
      <alignment vertical="center"/>
    </xf>
    <xf numFmtId="165" fontId="7" fillId="0" borderId="23" xfId="0" applyNumberFormat="1" applyFont="1" applyFill="1" applyBorder="1" applyAlignment="1">
      <alignment vertical="center"/>
    </xf>
    <xf numFmtId="172" fontId="15" fillId="0" borderId="23" xfId="0" applyNumberFormat="1" applyFont="1" applyFill="1" applyBorder="1" applyAlignment="1">
      <alignment vertical="center"/>
    </xf>
    <xf numFmtId="165" fontId="9" fillId="0" borderId="23" xfId="0" applyNumberFormat="1" applyFont="1" applyFill="1" applyBorder="1" applyAlignment="1">
      <alignment vertical="center"/>
    </xf>
    <xf numFmtId="164" fontId="3" fillId="5" borderId="11" xfId="0" applyFont="1" applyFill="1" applyBorder="1" applyAlignment="1">
      <alignment vertical="center"/>
    </xf>
    <xf numFmtId="172" fontId="15" fillId="5" borderId="10" xfId="0" applyNumberFormat="1" applyFont="1" applyFill="1" applyBorder="1" applyAlignment="1">
      <alignment vertical="center"/>
    </xf>
    <xf numFmtId="165" fontId="9" fillId="3" borderId="10" xfId="0" applyNumberFormat="1" applyFont="1" applyFill="1" applyBorder="1" applyAlignment="1">
      <alignment vertical="center"/>
    </xf>
    <xf numFmtId="164" fontId="15" fillId="0" borderId="38" xfId="0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165" fontId="9" fillId="3" borderId="13" xfId="0" applyNumberFormat="1" applyFont="1" applyFill="1" applyBorder="1" applyAlignment="1">
      <alignment vertical="center"/>
    </xf>
    <xf numFmtId="164" fontId="3" fillId="0" borderId="38" xfId="0" applyFont="1" applyFill="1" applyBorder="1" applyAlignment="1">
      <alignment vertical="center"/>
    </xf>
    <xf numFmtId="164" fontId="3" fillId="5" borderId="14" xfId="0" applyFont="1" applyFill="1" applyBorder="1" applyAlignment="1">
      <alignment vertical="center"/>
    </xf>
    <xf numFmtId="172" fontId="15" fillId="5" borderId="13" xfId="0" applyNumberFormat="1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72" fontId="15" fillId="0" borderId="16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164" fontId="7" fillId="2" borderId="2" xfId="0" applyFont="1" applyFill="1" applyBorder="1" applyAlignment="1">
      <alignment horizontal="left" vertical="center"/>
    </xf>
    <xf numFmtId="164" fontId="2" fillId="0" borderId="5" xfId="0" applyFont="1" applyFill="1" applyBorder="1" applyAlignment="1">
      <alignment horizontal="center" vertical="center" textRotation="90"/>
    </xf>
    <xf numFmtId="164" fontId="15" fillId="2" borderId="38" xfId="0" applyFont="1" applyFill="1" applyBorder="1" applyAlignment="1">
      <alignment vertical="center"/>
    </xf>
    <xf numFmtId="165" fontId="3" fillId="2" borderId="18" xfId="0" applyNumberFormat="1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72" fontId="15" fillId="2" borderId="13" xfId="0" applyNumberFormat="1" applyFont="1" applyFill="1" applyBorder="1" applyAlignment="1">
      <alignment vertical="center"/>
    </xf>
    <xf numFmtId="165" fontId="9" fillId="2" borderId="13" xfId="0" applyNumberFormat="1" applyFont="1" applyFill="1" applyBorder="1" applyAlignment="1">
      <alignment vertical="center"/>
    </xf>
    <xf numFmtId="164" fontId="3" fillId="2" borderId="38" xfId="0" applyFont="1" applyFill="1" applyBorder="1" applyAlignment="1">
      <alignment vertical="center"/>
    </xf>
    <xf numFmtId="165" fontId="3" fillId="2" borderId="19" xfId="0" applyNumberFormat="1" applyFont="1" applyFill="1" applyBorder="1" applyAlignment="1">
      <alignment vertical="center"/>
    </xf>
    <xf numFmtId="164" fontId="2" fillId="0" borderId="28" xfId="0" applyFont="1" applyFill="1" applyBorder="1" applyAlignment="1">
      <alignment horizontal="center" vertical="center" textRotation="90"/>
    </xf>
    <xf numFmtId="164" fontId="3" fillId="0" borderId="28" xfId="0" applyFont="1" applyFill="1" applyBorder="1" applyAlignment="1">
      <alignment vertical="center"/>
    </xf>
    <xf numFmtId="165" fontId="3" fillId="0" borderId="28" xfId="0" applyNumberFormat="1" applyFont="1" applyFill="1" applyBorder="1" applyAlignment="1">
      <alignment vertical="center"/>
    </xf>
    <xf numFmtId="172" fontId="15" fillId="0" borderId="28" xfId="0" applyNumberFormat="1" applyFont="1" applyFill="1" applyBorder="1" applyAlignment="1">
      <alignment vertical="center"/>
    </xf>
    <xf numFmtId="165" fontId="9" fillId="0" borderId="28" xfId="0" applyNumberFormat="1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 textRotation="90"/>
    </xf>
    <xf numFmtId="164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164" fontId="7" fillId="5" borderId="16" xfId="0" applyFont="1" applyFill="1" applyBorder="1" applyAlignment="1">
      <alignment horizontal="left" vertical="center" wrapText="1"/>
    </xf>
    <xf numFmtId="165" fontId="7" fillId="5" borderId="16" xfId="0" applyNumberFormat="1" applyFont="1" applyFill="1" applyBorder="1" applyAlignment="1">
      <alignment vertical="center"/>
    </xf>
    <xf numFmtId="172" fontId="15" fillId="5" borderId="16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horizontal="center" vertical="center" textRotation="90"/>
    </xf>
    <xf numFmtId="164" fontId="3" fillId="0" borderId="38" xfId="0" applyFont="1" applyBorder="1" applyAlignment="1">
      <alignment vertical="center"/>
    </xf>
    <xf numFmtId="164" fontId="3" fillId="0" borderId="14" xfId="0" applyFont="1" applyBorder="1" applyAlignment="1">
      <alignment vertical="center"/>
    </xf>
    <xf numFmtId="164" fontId="3" fillId="0" borderId="37" xfId="0" applyFont="1" applyBorder="1" applyAlignment="1">
      <alignment vertical="center"/>
    </xf>
    <xf numFmtId="164" fontId="7" fillId="5" borderId="2" xfId="0" applyFont="1" applyFill="1" applyBorder="1" applyAlignment="1">
      <alignment horizontal="left" vertical="center" wrapText="1"/>
    </xf>
    <xf numFmtId="165" fontId="7" fillId="5" borderId="2" xfId="0" applyNumberFormat="1" applyFont="1" applyFill="1" applyBorder="1" applyAlignment="1">
      <alignment vertical="center"/>
    </xf>
    <xf numFmtId="172" fontId="15" fillId="0" borderId="19" xfId="0" applyNumberFormat="1" applyFont="1" applyFill="1" applyBorder="1" applyAlignment="1">
      <alignment vertical="center"/>
    </xf>
    <xf numFmtId="165" fontId="9" fillId="3" borderId="19" xfId="0" applyNumberFormat="1" applyFont="1" applyFill="1" applyBorder="1" applyAlignment="1">
      <alignment vertical="center"/>
    </xf>
    <xf numFmtId="164" fontId="10" fillId="5" borderId="2" xfId="0" applyFont="1" applyFill="1" applyBorder="1" applyAlignment="1">
      <alignment vertical="center" wrapText="1"/>
    </xf>
    <xf numFmtId="167" fontId="3" fillId="0" borderId="0" xfId="0" applyNumberFormat="1" applyFont="1" applyAlignment="1">
      <alignment/>
    </xf>
    <xf numFmtId="164" fontId="2" fillId="5" borderId="5" xfId="0" applyFont="1" applyFill="1" applyBorder="1" applyAlignment="1">
      <alignment horizontal="center" vertical="center" textRotation="90"/>
    </xf>
    <xf numFmtId="164" fontId="3" fillId="5" borderId="38" xfId="0" applyFont="1" applyFill="1" applyBorder="1" applyAlignment="1">
      <alignment vertical="center"/>
    </xf>
    <xf numFmtId="165" fontId="3" fillId="5" borderId="18" xfId="0" applyNumberFormat="1" applyFont="1" applyFill="1" applyBorder="1" applyAlignment="1">
      <alignment vertical="center"/>
    </xf>
    <xf numFmtId="164" fontId="3" fillId="5" borderId="37" xfId="0" applyFont="1" applyFill="1" applyBorder="1" applyAlignment="1">
      <alignment vertical="center"/>
    </xf>
    <xf numFmtId="165" fontId="3" fillId="5" borderId="19" xfId="0" applyNumberFormat="1" applyFont="1" applyFill="1" applyBorder="1" applyAlignment="1">
      <alignment vertical="center"/>
    </xf>
    <xf numFmtId="172" fontId="15" fillId="5" borderId="19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164" fontId="3" fillId="0" borderId="4" xfId="0" applyFont="1" applyFill="1" applyBorder="1" applyAlignment="1">
      <alignment horizontal="center" vertical="center" textRotation="90"/>
    </xf>
    <xf numFmtId="164" fontId="3" fillId="3" borderId="3" xfId="0" applyFont="1" applyFill="1" applyBorder="1" applyAlignment="1">
      <alignment horizontal="center" vertical="center" textRotation="90"/>
    </xf>
    <xf numFmtId="164" fontId="3" fillId="3" borderId="10" xfId="0" applyFont="1" applyFill="1" applyBorder="1" applyAlignment="1">
      <alignment vertical="center"/>
    </xf>
    <xf numFmtId="165" fontId="3" fillId="3" borderId="10" xfId="0" applyNumberFormat="1" applyFont="1" applyFill="1" applyBorder="1" applyAlignment="1">
      <alignment vertical="center"/>
    </xf>
    <xf numFmtId="172" fontId="15" fillId="3" borderId="10" xfId="0" applyNumberFormat="1" applyFont="1" applyFill="1" applyBorder="1" applyAlignment="1">
      <alignment vertical="center"/>
    </xf>
    <xf numFmtId="164" fontId="3" fillId="3" borderId="16" xfId="0" applyFont="1" applyFill="1" applyBorder="1" applyAlignment="1">
      <alignment vertical="center"/>
    </xf>
    <xf numFmtId="165" fontId="3" fillId="3" borderId="16" xfId="0" applyNumberFormat="1" applyFont="1" applyFill="1" applyBorder="1" applyAlignment="1">
      <alignment vertical="center"/>
    </xf>
    <xf numFmtId="172" fontId="15" fillId="3" borderId="16" xfId="0" applyNumberFormat="1" applyFont="1" applyFill="1" applyBorder="1" applyAlignment="1">
      <alignment vertical="center"/>
    </xf>
    <xf numFmtId="164" fontId="7" fillId="0" borderId="5" xfId="0" applyFont="1" applyFill="1" applyBorder="1" applyAlignment="1">
      <alignment horizontal="left" vertical="center" textRotation="90"/>
    </xf>
    <xf numFmtId="164" fontId="3" fillId="0" borderId="38" xfId="0" applyFont="1" applyFill="1" applyBorder="1" applyAlignment="1">
      <alignment horizontal="left" vertical="center" wrapText="1"/>
    </xf>
    <xf numFmtId="164" fontId="3" fillId="0" borderId="14" xfId="0" applyFont="1" applyFill="1" applyBorder="1" applyAlignment="1">
      <alignment vertical="center" wrapText="1"/>
    </xf>
    <xf numFmtId="164" fontId="3" fillId="0" borderId="14" xfId="0" applyFont="1" applyFill="1" applyBorder="1" applyAlignment="1">
      <alignment horizontal="left" vertical="center" wrapText="1"/>
    </xf>
    <xf numFmtId="164" fontId="3" fillId="0" borderId="9" xfId="0" applyFont="1" applyFill="1" applyBorder="1" applyAlignment="1">
      <alignment horizontal="left" vertical="center" wrapText="1"/>
    </xf>
    <xf numFmtId="172" fontId="15" fillId="0" borderId="10" xfId="0" applyNumberFormat="1" applyFont="1" applyFill="1" applyBorder="1" applyAlignment="1">
      <alignment vertical="center"/>
    </xf>
    <xf numFmtId="164" fontId="3" fillId="0" borderId="37" xfId="0" applyFont="1" applyFill="1" applyBorder="1" applyAlignment="1">
      <alignment horizontal="left" vertical="center" wrapText="1"/>
    </xf>
    <xf numFmtId="164" fontId="9" fillId="5" borderId="34" xfId="0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164" fontId="7" fillId="2" borderId="2" xfId="0" applyFont="1" applyFill="1" applyBorder="1" applyAlignment="1">
      <alignment horizontal="left" vertical="center" wrapText="1"/>
    </xf>
    <xf numFmtId="169" fontId="7" fillId="2" borderId="2" xfId="0" applyNumberFormat="1" applyFont="1" applyFill="1" applyBorder="1" applyAlignment="1">
      <alignment horizontal="center" vertical="center"/>
    </xf>
    <xf numFmtId="164" fontId="7" fillId="2" borderId="23" xfId="0" applyFont="1" applyFill="1" applyBorder="1" applyAlignment="1">
      <alignment vertical="center"/>
    </xf>
    <xf numFmtId="169" fontId="7" fillId="0" borderId="28" xfId="0" applyNumberFormat="1" applyFont="1" applyFill="1" applyBorder="1" applyAlignment="1">
      <alignment horizontal="center" vertical="center"/>
    </xf>
    <xf numFmtId="164" fontId="7" fillId="0" borderId="28" xfId="0" applyFont="1" applyFill="1" applyBorder="1" applyAlignment="1">
      <alignment vertical="center"/>
    </xf>
    <xf numFmtId="165" fontId="7" fillId="0" borderId="28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4" fontId="9" fillId="0" borderId="6" xfId="0" applyFont="1" applyFill="1" applyBorder="1" applyAlignment="1">
      <alignment horizontal="center" vertical="center" textRotation="90" wrapText="1"/>
    </xf>
    <xf numFmtId="164" fontId="4" fillId="5" borderId="36" xfId="0" applyFont="1" applyFill="1" applyBorder="1" applyAlignment="1">
      <alignment horizontal="left" vertical="center" wrapText="1"/>
    </xf>
    <xf numFmtId="172" fontId="15" fillId="5" borderId="18" xfId="0" applyNumberFormat="1" applyFont="1" applyFill="1" applyBorder="1" applyAlignment="1">
      <alignment vertical="center"/>
    </xf>
    <xf numFmtId="164" fontId="3" fillId="0" borderId="27" xfId="0" applyFont="1" applyFill="1" applyBorder="1" applyAlignment="1">
      <alignment vertical="center"/>
    </xf>
    <xf numFmtId="164" fontId="4" fillId="5" borderId="25" xfId="0" applyFont="1" applyFill="1" applyBorder="1" applyAlignment="1">
      <alignment horizontal="left" vertical="center" wrapText="1"/>
    </xf>
    <xf numFmtId="169" fontId="33" fillId="0" borderId="3" xfId="0" applyNumberFormat="1" applyFont="1" applyFill="1" applyBorder="1" applyAlignment="1" applyProtection="1">
      <alignment horizontal="left" vertical="center" wrapText="1"/>
      <protection/>
    </xf>
    <xf numFmtId="164" fontId="7" fillId="2" borderId="23" xfId="0" applyFont="1" applyFill="1" applyBorder="1" applyAlignment="1">
      <alignment vertical="center" wrapText="1"/>
    </xf>
    <xf numFmtId="164" fontId="9" fillId="0" borderId="2" xfId="0" applyFont="1" applyFill="1" applyBorder="1" applyAlignment="1">
      <alignment horizontal="center" vertical="center" textRotation="90" wrapText="1"/>
    </xf>
    <xf numFmtId="169" fontId="22" fillId="0" borderId="11" xfId="0" applyNumberFormat="1" applyFont="1" applyFill="1" applyBorder="1" applyAlignment="1">
      <alignment vertical="center" wrapText="1"/>
    </xf>
    <xf numFmtId="164" fontId="3" fillId="0" borderId="37" xfId="0" applyFont="1" applyFill="1" applyBorder="1" applyAlignment="1">
      <alignment vertical="top" wrapText="1"/>
    </xf>
    <xf numFmtId="169" fontId="4" fillId="5" borderId="9" xfId="0" applyNumberFormat="1" applyFont="1" applyFill="1" applyBorder="1" applyAlignment="1" applyProtection="1">
      <alignment vertical="center" wrapText="1"/>
      <protection/>
    </xf>
    <xf numFmtId="169" fontId="36" fillId="0" borderId="12" xfId="0" applyNumberFormat="1" applyFont="1" applyFill="1" applyBorder="1" applyAlignment="1" applyProtection="1">
      <alignment vertical="center" wrapText="1"/>
      <protection/>
    </xf>
    <xf numFmtId="169" fontId="36" fillId="0" borderId="13" xfId="0" applyNumberFormat="1" applyFont="1" applyFill="1" applyBorder="1" applyAlignment="1" applyProtection="1">
      <alignment vertical="center" wrapText="1"/>
      <protection/>
    </xf>
    <xf numFmtId="165" fontId="3" fillId="9" borderId="19" xfId="0" applyNumberFormat="1" applyFont="1" applyFill="1" applyBorder="1" applyAlignment="1">
      <alignment vertical="center"/>
    </xf>
    <xf numFmtId="172" fontId="15" fillId="9" borderId="19" xfId="0" applyNumberFormat="1" applyFont="1" applyFill="1" applyBorder="1" applyAlignment="1">
      <alignment vertical="center"/>
    </xf>
    <xf numFmtId="165" fontId="9" fillId="9" borderId="19" xfId="0" applyNumberFormat="1" applyFont="1" applyFill="1" applyBorder="1" applyAlignment="1">
      <alignment vertical="center"/>
    </xf>
    <xf numFmtId="169" fontId="7" fillId="0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72" fontId="15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7" fillId="2" borderId="20" xfId="0" applyNumberFormat="1" applyFont="1" applyFill="1" applyBorder="1" applyAlignment="1" applyProtection="1">
      <alignment vertical="center"/>
      <protection locked="0"/>
    </xf>
    <xf numFmtId="169" fontId="7" fillId="0" borderId="5" xfId="0" applyNumberFormat="1" applyFont="1" applyFill="1" applyBorder="1" applyAlignment="1" applyProtection="1">
      <alignment horizontal="center" vertical="center"/>
      <protection/>
    </xf>
    <xf numFmtId="166" fontId="3" fillId="3" borderId="24" xfId="0" applyNumberFormat="1" applyFont="1" applyFill="1" applyBorder="1" applyAlignment="1" applyProtection="1">
      <alignment/>
      <protection/>
    </xf>
    <xf numFmtId="167" fontId="3" fillId="3" borderId="5" xfId="0" applyNumberFormat="1" applyFont="1" applyFill="1" applyBorder="1" applyAlignment="1" applyProtection="1">
      <alignment vertical="center"/>
      <protection locked="0"/>
    </xf>
    <xf numFmtId="172" fontId="15" fillId="3" borderId="6" xfId="0" applyNumberFormat="1" applyFont="1" applyFill="1" applyBorder="1" applyAlignment="1" applyProtection="1">
      <alignment vertical="center"/>
      <protection/>
    </xf>
    <xf numFmtId="169" fontId="3" fillId="2" borderId="10" xfId="0" applyNumberFormat="1" applyFont="1" applyFill="1" applyBorder="1" applyAlignment="1" applyProtection="1">
      <alignment horizontal="center" vertical="center"/>
      <protection/>
    </xf>
    <xf numFmtId="169" fontId="4" fillId="2" borderId="10" xfId="0" applyNumberFormat="1" applyFont="1" applyFill="1" applyBorder="1" applyAlignment="1" applyProtection="1">
      <alignment vertical="center"/>
      <protection/>
    </xf>
    <xf numFmtId="164" fontId="12" fillId="0" borderId="18" xfId="0" applyFont="1" applyFill="1" applyBorder="1" applyAlignment="1">
      <alignment vertical="center"/>
    </xf>
    <xf numFmtId="165" fontId="3" fillId="0" borderId="13" xfId="0" applyNumberFormat="1" applyFont="1" applyFill="1" applyBorder="1" applyAlignment="1" applyProtection="1">
      <alignment/>
      <protection locked="0"/>
    </xf>
    <xf numFmtId="164" fontId="3" fillId="0" borderId="13" xfId="0" applyFont="1" applyFill="1" applyBorder="1" applyAlignment="1">
      <alignment vertical="center" wrapText="1"/>
    </xf>
    <xf numFmtId="164" fontId="12" fillId="0" borderId="13" xfId="0" applyFont="1" applyFill="1" applyBorder="1" applyAlignment="1">
      <alignment vertical="center" wrapText="1"/>
    </xf>
    <xf numFmtId="164" fontId="3" fillId="7" borderId="29" xfId="0" applyFont="1" applyFill="1" applyBorder="1" applyAlignment="1">
      <alignment vertical="center" wrapText="1"/>
    </xf>
    <xf numFmtId="169" fontId="4" fillId="2" borderId="9" xfId="0" applyNumberFormat="1" applyFont="1" applyFill="1" applyBorder="1" applyAlignment="1" applyProtection="1">
      <alignment vertical="center"/>
      <protection/>
    </xf>
    <xf numFmtId="169" fontId="9" fillId="0" borderId="16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 applyProtection="1">
      <alignment/>
      <protection locked="0"/>
    </xf>
    <xf numFmtId="164" fontId="9" fillId="0" borderId="28" xfId="0" applyFont="1" applyFill="1" applyBorder="1" applyAlignment="1">
      <alignment horizontal="center" vertical="center"/>
    </xf>
    <xf numFmtId="169" fontId="9" fillId="0" borderId="28" xfId="0" applyNumberFormat="1" applyFont="1" applyFill="1" applyBorder="1" applyAlignment="1">
      <alignment vertical="center"/>
    </xf>
    <xf numFmtId="165" fontId="3" fillId="0" borderId="28" xfId="0" applyNumberFormat="1" applyFont="1" applyFill="1" applyBorder="1" applyAlignment="1" applyProtection="1">
      <alignment/>
      <protection locked="0"/>
    </xf>
    <xf numFmtId="164" fontId="9" fillId="0" borderId="1" xfId="0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 applyProtection="1">
      <alignment/>
      <protection locked="0"/>
    </xf>
    <xf numFmtId="165" fontId="3" fillId="0" borderId="1" xfId="0" applyNumberFormat="1" applyFont="1" applyFill="1" applyBorder="1" applyAlignment="1" applyProtection="1">
      <alignment vertical="center"/>
      <protection/>
    </xf>
    <xf numFmtId="172" fontId="15" fillId="0" borderId="1" xfId="0" applyNumberFormat="1" applyFont="1" applyFill="1" applyBorder="1" applyAlignment="1" applyProtection="1">
      <alignment vertical="center"/>
      <protection/>
    </xf>
    <xf numFmtId="165" fontId="9" fillId="0" borderId="1" xfId="0" applyNumberFormat="1" applyFont="1" applyFill="1" applyBorder="1" applyAlignment="1" applyProtection="1">
      <alignment vertical="center"/>
      <protection/>
    </xf>
    <xf numFmtId="169" fontId="7" fillId="2" borderId="2" xfId="0" applyNumberFormat="1" applyFont="1" applyFill="1" applyBorder="1" applyAlignment="1">
      <alignment vertical="center"/>
    </xf>
    <xf numFmtId="169" fontId="3" fillId="2" borderId="2" xfId="0" applyNumberFormat="1" applyFont="1" applyFill="1" applyBorder="1" applyAlignment="1">
      <alignment horizontal="center" vertical="center"/>
    </xf>
    <xf numFmtId="169" fontId="3" fillId="2" borderId="21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 applyProtection="1">
      <alignment vertical="center"/>
      <protection locked="0"/>
    </xf>
    <xf numFmtId="165" fontId="3" fillId="2" borderId="4" xfId="0" applyNumberFormat="1" applyFont="1" applyFill="1" applyBorder="1" applyAlignment="1" applyProtection="1">
      <alignment vertical="center"/>
      <protection/>
    </xf>
    <xf numFmtId="172" fontId="15" fillId="2" borderId="4" xfId="0" applyNumberFormat="1" applyFont="1" applyFill="1" applyBorder="1" applyAlignment="1" applyProtection="1">
      <alignment vertical="center"/>
      <protection/>
    </xf>
    <xf numFmtId="164" fontId="0" fillId="0" borderId="5" xfId="0" applyFill="1" applyBorder="1" applyAlignment="1">
      <alignment horizontal="center" vertical="center"/>
    </xf>
    <xf numFmtId="164" fontId="0" fillId="0" borderId="23" xfId="0" applyFill="1" applyBorder="1" applyAlignment="1">
      <alignment horizontal="center" vertical="center"/>
    </xf>
    <xf numFmtId="169" fontId="9" fillId="0" borderId="23" xfId="0" applyNumberFormat="1" applyFont="1" applyFill="1" applyBorder="1" applyAlignment="1">
      <alignment vertical="center"/>
    </xf>
    <xf numFmtId="169" fontId="4" fillId="2" borderId="3" xfId="0" applyNumberFormat="1" applyFont="1" applyFill="1" applyBorder="1" applyAlignment="1">
      <alignment vertical="center"/>
    </xf>
    <xf numFmtId="169" fontId="3" fillId="0" borderId="6" xfId="0" applyNumberFormat="1" applyFont="1" applyFill="1" applyBorder="1" applyAlignment="1">
      <alignment horizontal="center" vertical="center" textRotation="90"/>
    </xf>
    <xf numFmtId="169" fontId="3" fillId="0" borderId="9" xfId="0" applyNumberFormat="1" applyFont="1" applyFill="1" applyBorder="1" applyAlignment="1">
      <alignment vertical="center" wrapText="1"/>
    </xf>
    <xf numFmtId="169" fontId="3" fillId="0" borderId="15" xfId="0" applyNumberFormat="1" applyFont="1" applyFill="1" applyBorder="1" applyAlignment="1">
      <alignment vertical="center"/>
    </xf>
    <xf numFmtId="169" fontId="3" fillId="0" borderId="4" xfId="0" applyNumberFormat="1" applyFont="1" applyFill="1" applyBorder="1" applyAlignment="1" applyProtection="1">
      <alignment horizontal="center" vertical="center" textRotation="90"/>
      <protection/>
    </xf>
    <xf numFmtId="169" fontId="3" fillId="6" borderId="9" xfId="0" applyNumberFormat="1" applyFont="1" applyFill="1" applyBorder="1" applyAlignment="1">
      <alignment vertical="center"/>
    </xf>
    <xf numFmtId="165" fontId="3" fillId="5" borderId="10" xfId="0" applyNumberFormat="1" applyFont="1" applyFill="1" applyBorder="1" applyAlignment="1" applyProtection="1">
      <alignment vertical="center"/>
      <protection locked="0"/>
    </xf>
    <xf numFmtId="169" fontId="3" fillId="5" borderId="12" xfId="0" applyNumberFormat="1" applyFont="1" applyFill="1" applyBorder="1" applyAlignment="1">
      <alignment horizontal="left" vertical="center"/>
    </xf>
    <xf numFmtId="172" fontId="15" fillId="5" borderId="19" xfId="0" applyNumberFormat="1" applyFont="1" applyFill="1" applyBorder="1" applyAlignment="1" applyProtection="1">
      <alignment vertical="center"/>
      <protection/>
    </xf>
    <xf numFmtId="164" fontId="3" fillId="0" borderId="12" xfId="0" applyFont="1" applyBorder="1" applyAlignment="1">
      <alignment vertical="center" wrapText="1"/>
    </xf>
    <xf numFmtId="164" fontId="9" fillId="0" borderId="34" xfId="0" applyFont="1" applyBorder="1" applyAlignment="1">
      <alignment vertical="center" wrapText="1"/>
    </xf>
    <xf numFmtId="165" fontId="9" fillId="0" borderId="19" xfId="0" applyNumberFormat="1" applyFont="1" applyFill="1" applyBorder="1" applyAlignment="1" applyProtection="1">
      <alignment vertical="center"/>
      <protection/>
    </xf>
    <xf numFmtId="164" fontId="4" fillId="0" borderId="3" xfId="0" applyFont="1" applyBorder="1" applyAlignment="1">
      <alignment vertical="center" wrapText="1"/>
    </xf>
    <xf numFmtId="165" fontId="3" fillId="0" borderId="2" xfId="0" applyNumberFormat="1" applyFont="1" applyFill="1" applyBorder="1" applyAlignment="1" applyProtection="1">
      <alignment vertical="center"/>
      <protection/>
    </xf>
    <xf numFmtId="164" fontId="3" fillId="0" borderId="10" xfId="0" applyFont="1" applyFill="1" applyBorder="1" applyAlignment="1">
      <alignment vertical="center" wrapText="1"/>
    </xf>
    <xf numFmtId="169" fontId="3" fillId="0" borderId="12" xfId="0" applyNumberFormat="1" applyFont="1" applyFill="1" applyBorder="1" applyAlignment="1">
      <alignment horizontal="left" vertical="center"/>
    </xf>
    <xf numFmtId="164" fontId="3" fillId="0" borderId="6" xfId="0" applyFont="1" applyFill="1" applyBorder="1" applyAlignment="1">
      <alignment vertical="center" wrapText="1"/>
    </xf>
    <xf numFmtId="164" fontId="3" fillId="5" borderId="4" xfId="0" applyFont="1" applyFill="1" applyBorder="1" applyAlignment="1">
      <alignment vertical="center" wrapText="1"/>
    </xf>
    <xf numFmtId="169" fontId="3" fillId="0" borderId="12" xfId="0" applyNumberFormat="1" applyFont="1" applyFill="1" applyBorder="1" applyAlignment="1" applyProtection="1">
      <alignment vertical="center" wrapText="1"/>
      <protection/>
    </xf>
    <xf numFmtId="169" fontId="3" fillId="0" borderId="24" xfId="0" applyNumberFormat="1" applyFont="1" applyFill="1" applyBorder="1" applyAlignment="1" applyProtection="1">
      <alignment vertical="center" wrapText="1"/>
      <protection/>
    </xf>
    <xf numFmtId="169" fontId="3" fillId="0" borderId="34" xfId="0" applyNumberFormat="1" applyFont="1" applyFill="1" applyBorder="1" applyAlignment="1" applyProtection="1">
      <alignment vertical="center" wrapText="1"/>
      <protection/>
    </xf>
    <xf numFmtId="169" fontId="3" fillId="0" borderId="2" xfId="0" applyNumberFormat="1" applyFont="1" applyFill="1" applyBorder="1" applyAlignment="1" applyProtection="1">
      <alignment horizontal="left" vertical="center" wrapText="1"/>
      <protection/>
    </xf>
    <xf numFmtId="169" fontId="3" fillId="0" borderId="3" xfId="0" applyNumberFormat="1" applyFont="1" applyFill="1" applyBorder="1" applyAlignment="1" applyProtection="1">
      <alignment horizontal="left" vertical="center" wrapText="1"/>
      <protection/>
    </xf>
    <xf numFmtId="169" fontId="3" fillId="0" borderId="3" xfId="0" applyNumberFormat="1" applyFont="1" applyFill="1" applyBorder="1" applyAlignment="1" applyProtection="1">
      <alignment vertical="center" wrapText="1"/>
      <protection/>
    </xf>
    <xf numFmtId="169" fontId="3" fillId="2" borderId="3" xfId="0" applyNumberFormat="1" applyFont="1" applyFill="1" applyBorder="1" applyAlignment="1" applyProtection="1">
      <alignment/>
      <protection/>
    </xf>
    <xf numFmtId="169" fontId="3" fillId="0" borderId="34" xfId="0" applyNumberFormat="1" applyFont="1" applyFill="1" applyBorder="1" applyAlignment="1" applyProtection="1">
      <alignment vertical="center"/>
      <protection/>
    </xf>
    <xf numFmtId="164" fontId="2" fillId="0" borderId="23" xfId="0" applyFont="1" applyFill="1" applyBorder="1" applyAlignment="1">
      <alignment horizontal="center" vertical="center" textRotation="90"/>
    </xf>
    <xf numFmtId="169" fontId="3" fillId="0" borderId="23" xfId="0" applyNumberFormat="1" applyFont="1" applyFill="1" applyBorder="1" applyAlignment="1" applyProtection="1">
      <alignment vertical="center"/>
      <protection/>
    </xf>
    <xf numFmtId="169" fontId="8" fillId="2" borderId="2" xfId="0" applyNumberFormat="1" applyFont="1" applyFill="1" applyBorder="1" applyAlignment="1">
      <alignment vertical="center"/>
    </xf>
    <xf numFmtId="169" fontId="7" fillId="0" borderId="3" xfId="0" applyNumberFormat="1" applyFont="1" applyFill="1" applyBorder="1" applyAlignment="1">
      <alignment horizontal="center" vertical="center"/>
    </xf>
    <xf numFmtId="169" fontId="3" fillId="3" borderId="3" xfId="0" applyNumberFormat="1" applyFont="1" applyFill="1" applyBorder="1" applyAlignment="1" applyProtection="1">
      <alignment/>
      <protection/>
    </xf>
    <xf numFmtId="164" fontId="3" fillId="0" borderId="24" xfId="0" applyFont="1" applyFill="1" applyBorder="1" applyAlignment="1">
      <alignment horizontal="center" vertical="center"/>
    </xf>
    <xf numFmtId="169" fontId="4" fillId="5" borderId="5" xfId="0" applyNumberFormat="1" applyFont="1" applyFill="1" applyBorder="1" applyAlignment="1">
      <alignment vertical="center"/>
    </xf>
    <xf numFmtId="165" fontId="3" fillId="5" borderId="5" xfId="0" applyNumberFormat="1" applyFont="1" applyFill="1" applyBorder="1" applyAlignment="1" applyProtection="1">
      <alignment vertical="center"/>
      <protection/>
    </xf>
    <xf numFmtId="172" fontId="15" fillId="5" borderId="5" xfId="0" applyNumberFormat="1" applyFont="1" applyFill="1" applyBorder="1" applyAlignment="1" applyProtection="1">
      <alignment vertical="center"/>
      <protection/>
    </xf>
    <xf numFmtId="165" fontId="9" fillId="5" borderId="5" xfId="0" applyNumberFormat="1" applyFont="1" applyFill="1" applyBorder="1" applyAlignment="1" applyProtection="1">
      <alignment vertical="center"/>
      <protection/>
    </xf>
    <xf numFmtId="164" fontId="15" fillId="0" borderId="19" xfId="0" applyFont="1" applyFill="1" applyBorder="1" applyAlignment="1">
      <alignment horizontal="center" vertical="center" textRotation="90"/>
    </xf>
    <xf numFmtId="169" fontId="3" fillId="0" borderId="13" xfId="0" applyNumberFormat="1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>
      <alignment horizontal="center" vertical="center"/>
    </xf>
    <xf numFmtId="169" fontId="8" fillId="2" borderId="3" xfId="0" applyNumberFormat="1" applyFont="1" applyFill="1" applyBorder="1" applyAlignment="1" applyProtection="1">
      <alignment vertical="center"/>
      <protection/>
    </xf>
    <xf numFmtId="169" fontId="4" fillId="5" borderId="24" xfId="0" applyNumberFormat="1" applyFont="1" applyFill="1" applyBorder="1" applyAlignment="1" applyProtection="1">
      <alignment vertical="center"/>
      <protection/>
    </xf>
    <xf numFmtId="164" fontId="15" fillId="0" borderId="15" xfId="0" applyFont="1" applyFill="1" applyBorder="1" applyAlignment="1">
      <alignment horizontal="center" vertical="center" textRotation="90"/>
    </xf>
    <xf numFmtId="169" fontId="3" fillId="0" borderId="16" xfId="0" applyNumberFormat="1" applyFont="1" applyFill="1" applyBorder="1" applyAlignment="1">
      <alignment vertical="center"/>
    </xf>
    <xf numFmtId="164" fontId="3" fillId="0" borderId="7" xfId="0" applyFont="1" applyFill="1" applyBorder="1" applyAlignment="1">
      <alignment horizontal="center" vertical="center"/>
    </xf>
    <xf numFmtId="169" fontId="4" fillId="2" borderId="7" xfId="0" applyNumberFormat="1" applyFont="1" applyFill="1" applyBorder="1" applyAlignment="1" applyProtection="1">
      <alignment vertical="center" wrapText="1"/>
      <protection/>
    </xf>
    <xf numFmtId="169" fontId="10" fillId="2" borderId="3" xfId="0" applyNumberFormat="1" applyFont="1" applyFill="1" applyBorder="1" applyAlignment="1" applyProtection="1">
      <alignment horizontal="center" vertical="center"/>
      <protection/>
    </xf>
    <xf numFmtId="169" fontId="11" fillId="2" borderId="3" xfId="0" applyNumberFormat="1" applyFont="1" applyFill="1" applyBorder="1" applyAlignment="1" applyProtection="1">
      <alignment vertical="center"/>
      <protection/>
    </xf>
    <xf numFmtId="169" fontId="10" fillId="0" borderId="3" xfId="0" applyNumberFormat="1" applyFont="1" applyFill="1" applyBorder="1" applyAlignment="1" applyProtection="1">
      <alignment horizontal="center" vertical="center" wrapText="1"/>
      <protection/>
    </xf>
    <xf numFmtId="169" fontId="10" fillId="0" borderId="3" xfId="0" applyNumberFormat="1" applyFont="1" applyFill="1" applyBorder="1" applyAlignment="1" applyProtection="1">
      <alignment vertical="center" wrapText="1"/>
      <protection/>
    </xf>
    <xf numFmtId="165" fontId="10" fillId="0" borderId="2" xfId="0" applyNumberFormat="1" applyFont="1" applyFill="1" applyBorder="1" applyAlignment="1" applyProtection="1">
      <alignment vertical="center"/>
      <protection/>
    </xf>
    <xf numFmtId="172" fontId="32" fillId="0" borderId="2" xfId="0" applyNumberFormat="1" applyFont="1" applyFill="1" applyBorder="1" applyAlignment="1" applyProtection="1">
      <alignment vertical="center"/>
      <protection/>
    </xf>
    <xf numFmtId="165" fontId="10" fillId="3" borderId="2" xfId="0" applyNumberFormat="1" applyFont="1" applyFill="1" applyBorder="1" applyAlignment="1" applyProtection="1">
      <alignment vertical="center"/>
      <protection/>
    </xf>
    <xf numFmtId="169" fontId="3" fillId="0" borderId="0" xfId="0" applyNumberFormat="1" applyFont="1" applyFill="1" applyBorder="1" applyAlignment="1" applyProtection="1">
      <alignment horizontal="center"/>
      <protection/>
    </xf>
    <xf numFmtId="169" fontId="3" fillId="0" borderId="0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164" fontId="15" fillId="0" borderId="0" xfId="0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/>
      <protection/>
    </xf>
    <xf numFmtId="164" fontId="7" fillId="2" borderId="3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vertical="center"/>
    </xf>
    <xf numFmtId="168" fontId="32" fillId="2" borderId="3" xfId="0" applyNumberFormat="1" applyFont="1" applyFill="1" applyBorder="1" applyAlignment="1" applyProtection="1">
      <alignment vertical="center"/>
      <protection/>
    </xf>
    <xf numFmtId="165" fontId="3" fillId="0" borderId="23" xfId="0" applyNumberFormat="1" applyFont="1" applyFill="1" applyBorder="1" applyAlignment="1">
      <alignment vertical="center"/>
    </xf>
    <xf numFmtId="164" fontId="7" fillId="2" borderId="3" xfId="0" applyFont="1" applyFill="1" applyBorder="1" applyAlignment="1">
      <alignment horizontal="left" vertical="top" wrapText="1"/>
    </xf>
    <xf numFmtId="164" fontId="3" fillId="0" borderId="4" xfId="0" applyFont="1" applyFill="1" applyBorder="1" applyAlignment="1">
      <alignment horizontal="center" vertical="center" textRotation="90" wrapText="1"/>
    </xf>
    <xf numFmtId="165" fontId="9" fillId="0" borderId="10" xfId="0" applyNumberFormat="1" applyFont="1" applyFill="1" applyBorder="1" applyAlignment="1">
      <alignment vertical="center" wrapText="1"/>
    </xf>
    <xf numFmtId="165" fontId="9" fillId="0" borderId="10" xfId="0" applyNumberFormat="1" applyFont="1" applyFill="1" applyBorder="1" applyAlignment="1" applyProtection="1">
      <alignment vertical="center" wrapText="1"/>
      <protection/>
    </xf>
    <xf numFmtId="168" fontId="15" fillId="0" borderId="9" xfId="0" applyNumberFormat="1" applyFont="1" applyFill="1" applyBorder="1" applyAlignment="1" applyProtection="1">
      <alignment vertical="center" wrapText="1"/>
      <protection/>
    </xf>
    <xf numFmtId="165" fontId="9" fillId="3" borderId="10" xfId="0" applyNumberFormat="1" applyFont="1" applyFill="1" applyBorder="1" applyAlignment="1" applyProtection="1">
      <alignment vertical="center" wrapText="1"/>
      <protection/>
    </xf>
    <xf numFmtId="165" fontId="9" fillId="0" borderId="25" xfId="0" applyNumberFormat="1" applyFont="1" applyFill="1" applyBorder="1" applyAlignment="1" applyProtection="1">
      <alignment vertical="center" wrapText="1"/>
      <protection/>
    </xf>
    <xf numFmtId="164" fontId="9" fillId="0" borderId="34" xfId="0" applyFont="1" applyFill="1" applyBorder="1" applyAlignment="1">
      <alignment horizontal="left" vertical="center" wrapText="1"/>
    </xf>
    <xf numFmtId="165" fontId="9" fillId="0" borderId="19" xfId="0" applyNumberFormat="1" applyFont="1" applyFill="1" applyBorder="1" applyAlignment="1">
      <alignment vertical="center" wrapText="1"/>
    </xf>
    <xf numFmtId="165" fontId="9" fillId="0" borderId="19" xfId="0" applyNumberFormat="1" applyFont="1" applyFill="1" applyBorder="1" applyAlignment="1" applyProtection="1">
      <alignment vertical="center" wrapText="1"/>
      <protection/>
    </xf>
    <xf numFmtId="168" fontId="15" fillId="0" borderId="34" xfId="0" applyNumberFormat="1" applyFont="1" applyFill="1" applyBorder="1" applyAlignment="1" applyProtection="1">
      <alignment vertical="center" wrapText="1"/>
      <protection/>
    </xf>
    <xf numFmtId="165" fontId="9" fillId="3" borderId="19" xfId="0" applyNumberFormat="1" applyFont="1" applyFill="1" applyBorder="1" applyAlignment="1" applyProtection="1">
      <alignment vertical="center" wrapText="1"/>
      <protection/>
    </xf>
    <xf numFmtId="165" fontId="9" fillId="0" borderId="39" xfId="0" applyNumberFormat="1" applyFont="1" applyFill="1" applyBorder="1" applyAlignment="1" applyProtection="1">
      <alignment vertical="center" wrapText="1"/>
      <protection/>
    </xf>
    <xf numFmtId="164" fontId="9" fillId="0" borderId="3" xfId="0" applyFont="1" applyFill="1" applyBorder="1" applyAlignment="1">
      <alignment horizontal="left" wrapText="1"/>
    </xf>
    <xf numFmtId="168" fontId="15" fillId="0" borderId="3" xfId="0" applyNumberFormat="1" applyFont="1" applyFill="1" applyBorder="1" applyAlignment="1" applyProtection="1">
      <alignment vertical="center"/>
      <protection/>
    </xf>
    <xf numFmtId="164" fontId="9" fillId="0" borderId="3" xfId="0" applyFont="1" applyFill="1" applyBorder="1" applyAlignment="1">
      <alignment horizontal="left" vertical="top" wrapText="1"/>
    </xf>
    <xf numFmtId="168" fontId="15" fillId="0" borderId="21" xfId="0" applyNumberFormat="1" applyFont="1" applyFill="1" applyBorder="1" applyAlignment="1" applyProtection="1">
      <alignment vertical="center"/>
      <protection/>
    </xf>
    <xf numFmtId="165" fontId="3" fillId="3" borderId="4" xfId="0" applyNumberFormat="1" applyFont="1" applyFill="1" applyBorder="1" applyAlignment="1" applyProtection="1">
      <alignment vertical="center"/>
      <protection/>
    </xf>
    <xf numFmtId="169" fontId="7" fillId="0" borderId="2" xfId="0" applyNumberFormat="1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left" vertical="center"/>
    </xf>
    <xf numFmtId="168" fontId="15" fillId="0" borderId="9" xfId="0" applyNumberFormat="1" applyFont="1" applyFill="1" applyBorder="1" applyAlignment="1" applyProtection="1">
      <alignment vertical="center"/>
      <protection/>
    </xf>
    <xf numFmtId="165" fontId="3" fillId="3" borderId="10" xfId="0" applyNumberFormat="1" applyFont="1" applyFill="1" applyBorder="1" applyAlignment="1" applyProtection="1">
      <alignment vertical="center"/>
      <protection/>
    </xf>
    <xf numFmtId="165" fontId="3" fillId="0" borderId="25" xfId="0" applyNumberFormat="1" applyFont="1" applyFill="1" applyBorder="1" applyAlignment="1" applyProtection="1">
      <alignment vertical="center"/>
      <protection/>
    </xf>
    <xf numFmtId="164" fontId="3" fillId="0" borderId="15" xfId="0" applyFont="1" applyFill="1" applyBorder="1" applyAlignment="1">
      <alignment horizontal="left" vertical="center"/>
    </xf>
    <xf numFmtId="168" fontId="15" fillId="0" borderId="15" xfId="0" applyNumberFormat="1" applyFont="1" applyFill="1" applyBorder="1" applyAlignment="1" applyProtection="1">
      <alignment vertical="center"/>
      <protection/>
    </xf>
    <xf numFmtId="165" fontId="3" fillId="3" borderId="16" xfId="0" applyNumberFormat="1" applyFont="1" applyFill="1" applyBorder="1" applyAlignment="1" applyProtection="1">
      <alignment vertical="center"/>
      <protection/>
    </xf>
    <xf numFmtId="164" fontId="10" fillId="2" borderId="3" xfId="0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 applyProtection="1">
      <alignment vertical="center"/>
      <protection/>
    </xf>
    <xf numFmtId="169" fontId="2" fillId="0" borderId="0" xfId="0" applyNumberFormat="1" applyFont="1" applyFill="1" applyBorder="1" applyAlignment="1">
      <alignment vertical="center"/>
    </xf>
    <xf numFmtId="169" fontId="37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 applyProtection="1">
      <alignment vertical="center"/>
      <protection/>
    </xf>
    <xf numFmtId="168" fontId="3" fillId="0" borderId="0" xfId="0" applyNumberFormat="1" applyFont="1" applyFill="1" applyBorder="1" applyAlignment="1" applyProtection="1">
      <alignment vertical="center"/>
      <protection/>
    </xf>
    <xf numFmtId="169" fontId="10" fillId="0" borderId="2" xfId="0" applyNumberFormat="1" applyFont="1" applyFill="1" applyBorder="1" applyAlignment="1">
      <alignment vertical="center" textRotation="90" wrapText="1"/>
    </xf>
    <xf numFmtId="169" fontId="38" fillId="0" borderId="28" xfId="0" applyNumberFormat="1" applyFont="1" applyFill="1" applyBorder="1" applyAlignment="1">
      <alignment vertical="center" wrapText="1"/>
    </xf>
    <xf numFmtId="164" fontId="9" fillId="0" borderId="35" xfId="0" applyFont="1" applyFill="1" applyBorder="1" applyAlignment="1">
      <alignment horizontal="right" vertical="center"/>
    </xf>
    <xf numFmtId="170" fontId="3" fillId="0" borderId="6" xfId="0" applyNumberFormat="1" applyFont="1" applyFill="1" applyBorder="1" applyAlignment="1">
      <alignment vertical="center"/>
    </xf>
    <xf numFmtId="170" fontId="3" fillId="0" borderId="6" xfId="0" applyNumberFormat="1" applyFont="1" applyFill="1" applyBorder="1" applyAlignment="1" applyProtection="1">
      <alignment vertical="center"/>
      <protection/>
    </xf>
    <xf numFmtId="166" fontId="15" fillId="0" borderId="1" xfId="0" applyNumberFormat="1" applyFont="1" applyFill="1" applyBorder="1" applyAlignment="1" applyProtection="1">
      <alignment vertical="center"/>
      <protection/>
    </xf>
    <xf numFmtId="167" fontId="3" fillId="3" borderId="6" xfId="0" applyNumberFormat="1" applyFont="1" applyFill="1" applyBorder="1" applyAlignment="1" applyProtection="1">
      <alignment vertical="center"/>
      <protection/>
    </xf>
    <xf numFmtId="167" fontId="3" fillId="0" borderId="6" xfId="0" applyNumberFormat="1" applyFont="1" applyFill="1" applyBorder="1" applyAlignment="1" applyProtection="1">
      <alignment vertical="center"/>
      <protection/>
    </xf>
    <xf numFmtId="169" fontId="38" fillId="0" borderId="0" xfId="0" applyNumberFormat="1" applyFont="1" applyFill="1" applyBorder="1" applyAlignment="1">
      <alignment vertical="center" wrapText="1"/>
    </xf>
    <xf numFmtId="170" fontId="3" fillId="0" borderId="6" xfId="0" applyNumberFormat="1" applyFont="1" applyFill="1" applyBorder="1" applyAlignment="1">
      <alignment horizontal="right" vertical="center"/>
    </xf>
    <xf numFmtId="170" fontId="3" fillId="0" borderId="6" xfId="15" applyNumberFormat="1" applyFont="1" applyFill="1" applyBorder="1" applyAlignment="1" applyProtection="1">
      <alignment horizontal="right" vertical="center"/>
      <protection/>
    </xf>
    <xf numFmtId="164" fontId="32" fillId="0" borderId="1" xfId="0" applyNumberFormat="1" applyFont="1" applyFill="1" applyBorder="1" applyAlignment="1" applyProtection="1">
      <alignment horizontal="center" vertical="center"/>
      <protection/>
    </xf>
    <xf numFmtId="167" fontId="7" fillId="3" borderId="6" xfId="0" applyNumberFormat="1" applyFont="1" applyFill="1" applyBorder="1" applyAlignment="1" applyProtection="1">
      <alignment horizontal="center" vertical="center"/>
      <protection/>
    </xf>
    <xf numFmtId="167" fontId="3" fillId="0" borderId="6" xfId="0" applyNumberFormat="1" applyFont="1" applyFill="1" applyBorder="1" applyAlignment="1" applyProtection="1">
      <alignment horizontal="right" vertical="center"/>
      <protection/>
    </xf>
    <xf numFmtId="167" fontId="7" fillId="0" borderId="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zoomScale="120" zoomScaleNormal="120" workbookViewId="0" topLeftCell="A8">
      <pane ySplit="65535" topLeftCell="A1" activePane="bottomLeft" state="split"/>
      <selection pane="topLeft" activeCell="A8" sqref="A8"/>
      <selection pane="bottomLeft" activeCell="B1" sqref="B1"/>
    </sheetView>
  </sheetViews>
  <sheetFormatPr defaultColWidth="9.00390625" defaultRowHeight="6.75" customHeight="1"/>
  <cols>
    <col min="1" max="1" width="17.125" style="1" customWidth="1"/>
    <col min="2" max="2" width="52.75390625" style="1" customWidth="1"/>
    <col min="3" max="3" width="7.75390625" style="1" customWidth="1"/>
    <col min="4" max="4" width="7.625" style="1" customWidth="1"/>
    <col min="5" max="5" width="4.875" style="1" customWidth="1"/>
    <col min="6" max="6" width="7.25390625" style="2" customWidth="1"/>
  </cols>
  <sheetData>
    <row r="1" spans="1:6" s="1" customFormat="1" ht="15.75" customHeight="1">
      <c r="A1" s="3"/>
      <c r="B1" s="4" t="s">
        <v>0</v>
      </c>
      <c r="C1" s="4"/>
      <c r="D1" s="4"/>
      <c r="E1" s="4"/>
      <c r="F1" s="4"/>
    </row>
    <row r="2" spans="1:6" s="1" customFormat="1" ht="14.25" customHeight="1">
      <c r="A2" s="3"/>
      <c r="B2" s="5" t="s">
        <v>1</v>
      </c>
      <c r="C2" s="5"/>
      <c r="D2" s="5"/>
      <c r="E2" s="5"/>
      <c r="F2" s="5"/>
    </row>
    <row r="3" spans="1:6" s="1" customFormat="1" ht="13.5" customHeight="1">
      <c r="A3" s="3"/>
      <c r="B3" s="4" t="s">
        <v>2</v>
      </c>
      <c r="C3" s="4"/>
      <c r="D3" s="4"/>
      <c r="E3" s="4"/>
      <c r="F3" s="4"/>
    </row>
    <row r="4" spans="1:6" s="1" customFormat="1" ht="12.75" customHeight="1">
      <c r="A4" s="6" t="s">
        <v>3</v>
      </c>
      <c r="B4" s="6"/>
      <c r="C4" s="6"/>
      <c r="D4" s="6"/>
      <c r="E4" s="6"/>
      <c r="F4" s="6"/>
    </row>
    <row r="5" spans="1:6" s="1" customFormat="1" ht="14.25" customHeight="1">
      <c r="A5" s="6" t="s">
        <v>4</v>
      </c>
      <c r="B5" s="6"/>
      <c r="C5" s="6"/>
      <c r="D5" s="6"/>
      <c r="E5" s="6"/>
      <c r="F5" s="6"/>
    </row>
    <row r="6" spans="1:6" s="1" customFormat="1" ht="13.5" customHeight="1">
      <c r="A6" s="6" t="s">
        <v>5</v>
      </c>
      <c r="B6" s="6"/>
      <c r="C6" s="6"/>
      <c r="D6" s="6"/>
      <c r="E6" s="6"/>
      <c r="F6" s="6"/>
    </row>
    <row r="7" spans="1:6" s="1" customFormat="1" ht="10.5" customHeight="1">
      <c r="A7" s="7"/>
      <c r="B7" s="7"/>
      <c r="C7" s="7"/>
      <c r="D7" s="7"/>
      <c r="E7" s="7"/>
      <c r="F7" s="7" t="s">
        <v>6</v>
      </c>
    </row>
    <row r="8" spans="1:6" s="13" customFormat="1" ht="9.75" customHeight="1">
      <c r="A8" s="8" t="s">
        <v>7</v>
      </c>
      <c r="B8" s="9" t="s">
        <v>8</v>
      </c>
      <c r="C8" s="10" t="s">
        <v>9</v>
      </c>
      <c r="D8" s="11" t="s">
        <v>10</v>
      </c>
      <c r="E8" s="11"/>
      <c r="F8" s="12" t="s">
        <v>11</v>
      </c>
    </row>
    <row r="9" spans="1:6" s="13" customFormat="1" ht="12" customHeight="1">
      <c r="A9" s="8"/>
      <c r="B9" s="9"/>
      <c r="C9" s="10"/>
      <c r="D9" s="14" t="s">
        <v>12</v>
      </c>
      <c r="E9" s="15" t="s">
        <v>13</v>
      </c>
      <c r="F9" s="12"/>
    </row>
    <row r="10" spans="1:6" s="13" customFormat="1" ht="12.75" customHeight="1">
      <c r="A10" s="8"/>
      <c r="B10" s="9"/>
      <c r="C10" s="10"/>
      <c r="D10" s="16" t="s">
        <v>14</v>
      </c>
      <c r="E10" s="17" t="s">
        <v>15</v>
      </c>
      <c r="F10" s="12"/>
    </row>
    <row r="11" spans="1:6" s="13" customFormat="1" ht="12.75" customHeight="1">
      <c r="A11" s="8"/>
      <c r="B11" s="9"/>
      <c r="C11" s="10"/>
      <c r="D11" s="18" t="s">
        <v>16</v>
      </c>
      <c r="E11" s="19" t="s">
        <v>17</v>
      </c>
      <c r="F11" s="12"/>
    </row>
    <row r="12" spans="1:6" s="1" customFormat="1" ht="24" customHeight="1">
      <c r="A12" s="20" t="s">
        <v>18</v>
      </c>
      <c r="B12" s="21" t="s">
        <v>19</v>
      </c>
      <c r="C12" s="22">
        <f>C14+C24+C30+C39+C47+C71+C86+C93+C98+C110+C114+C136</f>
        <v>262173.5</v>
      </c>
      <c r="D12" s="22">
        <f>D14+D24+D30+D39+D47+D71+D86+D93+D98+D110+D114+D136</f>
        <v>194804.29999999996</v>
      </c>
      <c r="E12" s="23">
        <f>D12/C12*100</f>
        <v>74.30358140696903</v>
      </c>
      <c r="F12" s="24">
        <f>D12-C12</f>
        <v>-67369.20000000004</v>
      </c>
    </row>
    <row r="13" spans="1:6" s="1" customFormat="1" ht="16.5" customHeight="1">
      <c r="A13" s="25"/>
      <c r="B13" s="26" t="s">
        <v>20</v>
      </c>
      <c r="C13" s="27">
        <f>C12/C203*100</f>
        <v>48.91837846985684</v>
      </c>
      <c r="D13" s="27">
        <f>D12/D203*100</f>
        <v>52.45736317628247</v>
      </c>
      <c r="E13" s="23"/>
      <c r="F13" s="28"/>
    </row>
    <row r="14" spans="1:6" s="1" customFormat="1" ht="19.5" customHeight="1">
      <c r="A14" s="29" t="s">
        <v>21</v>
      </c>
      <c r="B14" s="30" t="s">
        <v>22</v>
      </c>
      <c r="C14" s="31">
        <f>C16</f>
        <v>137798</v>
      </c>
      <c r="D14" s="31">
        <f>D16</f>
        <v>104315.70000000001</v>
      </c>
      <c r="E14" s="23">
        <f>D14/C14*100</f>
        <v>75.70189697963687</v>
      </c>
      <c r="F14" s="24">
        <f>D14-C14</f>
        <v>-33482.29999999999</v>
      </c>
    </row>
    <row r="15" spans="1:6" s="1" customFormat="1" ht="16.5" customHeight="1">
      <c r="A15" s="32"/>
      <c r="B15" s="26" t="s">
        <v>23</v>
      </c>
      <c r="C15" s="33">
        <f>C14/C12*100</f>
        <v>52.55985063326385</v>
      </c>
      <c r="D15" s="33">
        <f>D14/D12*100</f>
        <v>53.548971968277925</v>
      </c>
      <c r="E15" s="23"/>
      <c r="F15" s="28"/>
    </row>
    <row r="16" spans="1:6" s="1" customFormat="1" ht="19.5" customHeight="1">
      <c r="A16" s="34" t="s">
        <v>24</v>
      </c>
      <c r="B16" s="35" t="s">
        <v>25</v>
      </c>
      <c r="C16" s="36">
        <f>C20+C21+C22+C23</f>
        <v>137798</v>
      </c>
      <c r="D16" s="37">
        <f>D20+D21+D22+D23</f>
        <v>104315.70000000001</v>
      </c>
      <c r="E16" s="38">
        <f aca="true" t="shared" si="0" ref="E16:E30">D16/C16*100</f>
        <v>75.70189697963687</v>
      </c>
      <c r="F16" s="39">
        <f aca="true" t="shared" si="1" ref="F16:F24">D16-C16</f>
        <v>-33482.29999999999</v>
      </c>
    </row>
    <row r="17" spans="1:6" s="1" customFormat="1" ht="16.5" customHeight="1">
      <c r="A17" s="40" t="s">
        <v>26</v>
      </c>
      <c r="B17" s="41" t="s">
        <v>27</v>
      </c>
      <c r="C17" s="42">
        <f>C16-(C18+C19)</f>
        <v>61244.3</v>
      </c>
      <c r="D17" s="43">
        <f>D16-(D18+D19)</f>
        <v>46363.10000000001</v>
      </c>
      <c r="E17" s="44">
        <f>D17/C17*100</f>
        <v>75.70190205455857</v>
      </c>
      <c r="F17" s="45">
        <f>D17-C17</f>
        <v>-14881.19999999999</v>
      </c>
    </row>
    <row r="18" spans="1:6" s="1" customFormat="1" ht="16.5" customHeight="1">
      <c r="A18" s="40"/>
      <c r="B18" s="46" t="s">
        <v>28</v>
      </c>
      <c r="C18" s="47">
        <f>ROUND(C16*0.22222,1)</f>
        <v>30621.5</v>
      </c>
      <c r="D18" s="48">
        <f>ROUND(D16*0.22222,1)</f>
        <v>23181</v>
      </c>
      <c r="E18" s="49">
        <f>D18/C18*100</f>
        <v>75.70171284881538</v>
      </c>
      <c r="F18" s="50">
        <f>D18-C18</f>
        <v>-7440.5</v>
      </c>
    </row>
    <row r="19" spans="1:6" s="1" customFormat="1" ht="16.5" customHeight="1">
      <c r="A19" s="40"/>
      <c r="B19" s="51" t="s">
        <v>29</v>
      </c>
      <c r="C19" s="52">
        <f>ROUND(C16*0.33333,1)</f>
        <v>45932.2</v>
      </c>
      <c r="D19" s="53">
        <f>ROUND(D16*0.33333,1)</f>
        <v>34771.6</v>
      </c>
      <c r="E19" s="54">
        <f>D19/C19*100</f>
        <v>75.70201296693823</v>
      </c>
      <c r="F19" s="55">
        <f>D19-C19</f>
        <v>-11160.599999999999</v>
      </c>
    </row>
    <row r="20" spans="1:6" s="1" customFormat="1" ht="44.25" customHeight="1">
      <c r="A20" s="56" t="s">
        <v>30</v>
      </c>
      <c r="B20" s="57" t="s">
        <v>31</v>
      </c>
      <c r="C20" s="58">
        <v>137170</v>
      </c>
      <c r="D20" s="58">
        <v>103392.3</v>
      </c>
      <c r="E20" s="59">
        <f t="shared" si="0"/>
        <v>75.37530072173216</v>
      </c>
      <c r="F20" s="24">
        <f t="shared" si="1"/>
        <v>-33777.7</v>
      </c>
    </row>
    <row r="21" spans="1:6" s="1" customFormat="1" ht="68.25" customHeight="1">
      <c r="A21" s="60" t="s">
        <v>32</v>
      </c>
      <c r="B21" s="57" t="s">
        <v>33</v>
      </c>
      <c r="C21" s="58">
        <v>300</v>
      </c>
      <c r="D21" s="58">
        <v>559.1</v>
      </c>
      <c r="E21" s="59">
        <f t="shared" si="0"/>
        <v>186.36666666666667</v>
      </c>
      <c r="F21" s="24">
        <f>D21-C21</f>
        <v>259.1</v>
      </c>
    </row>
    <row r="22" spans="1:6" s="1" customFormat="1" ht="31.5" customHeight="1">
      <c r="A22" s="56" t="s">
        <v>34</v>
      </c>
      <c r="B22" s="61" t="s">
        <v>35</v>
      </c>
      <c r="C22" s="58">
        <v>300</v>
      </c>
      <c r="D22" s="58">
        <v>305</v>
      </c>
      <c r="E22" s="59">
        <f t="shared" si="0"/>
        <v>101.66666666666666</v>
      </c>
      <c r="F22" s="24">
        <f t="shared" si="1"/>
        <v>5</v>
      </c>
    </row>
    <row r="23" spans="1:6" s="1" customFormat="1" ht="58.5" customHeight="1">
      <c r="A23" s="62" t="s">
        <v>36</v>
      </c>
      <c r="B23" s="63" t="s">
        <v>37</v>
      </c>
      <c r="C23" s="58">
        <v>28</v>
      </c>
      <c r="D23" s="58">
        <v>59.3</v>
      </c>
      <c r="E23" s="59">
        <f t="shared" si="0"/>
        <v>211.78571428571428</v>
      </c>
      <c r="F23" s="24">
        <f>D23-C23</f>
        <v>31.299999999999997</v>
      </c>
    </row>
    <row r="24" spans="1:6" s="1" customFormat="1" ht="21" customHeight="1">
      <c r="A24" s="29" t="s">
        <v>38</v>
      </c>
      <c r="B24" s="64" t="s">
        <v>39</v>
      </c>
      <c r="C24" s="31">
        <f>C26+C29</f>
        <v>33409.1</v>
      </c>
      <c r="D24" s="31">
        <f>D26+D29</f>
        <v>24713.800000000003</v>
      </c>
      <c r="E24" s="23">
        <f t="shared" si="0"/>
        <v>73.97325878278673</v>
      </c>
      <c r="F24" s="24">
        <f t="shared" si="1"/>
        <v>-8695.299999999996</v>
      </c>
    </row>
    <row r="25" spans="1:6" s="1" customFormat="1" ht="17.25" customHeight="1">
      <c r="A25" s="32"/>
      <c r="B25" s="26" t="s">
        <v>23</v>
      </c>
      <c r="C25" s="33">
        <f>C24/C12*100</f>
        <v>12.743126212222059</v>
      </c>
      <c r="D25" s="33">
        <f>D24/D12*100</f>
        <v>12.686475606544622</v>
      </c>
      <c r="E25" s="23">
        <f t="shared" si="0"/>
        <v>99.55544185363946</v>
      </c>
      <c r="F25" s="28"/>
    </row>
    <row r="26" spans="1:6" s="1" customFormat="1" ht="24.75" customHeight="1">
      <c r="A26" s="65" t="s">
        <v>40</v>
      </c>
      <c r="B26" s="66" t="s">
        <v>41</v>
      </c>
      <c r="C26" s="67">
        <f>C27+C28</f>
        <v>33376</v>
      </c>
      <c r="D26" s="67">
        <f>D27+D28</f>
        <v>24680.600000000002</v>
      </c>
      <c r="E26" s="68">
        <f t="shared" si="0"/>
        <v>73.94714765100672</v>
      </c>
      <c r="F26" s="55">
        <f>D26-C26</f>
        <v>-8695.399999999998</v>
      </c>
    </row>
    <row r="27" spans="1:6" s="1" customFormat="1" ht="19.5" customHeight="1">
      <c r="A27" s="69" t="s">
        <v>42</v>
      </c>
      <c r="B27" s="70" t="s">
        <v>43</v>
      </c>
      <c r="C27" s="71">
        <v>31976</v>
      </c>
      <c r="D27" s="71">
        <v>23599.4</v>
      </c>
      <c r="E27" s="72">
        <f>D27/C27*100</f>
        <v>73.80347760820615</v>
      </c>
      <c r="F27" s="45">
        <f>D27-C27</f>
        <v>-8376.599999999999</v>
      </c>
    </row>
    <row r="28" spans="1:6" s="1" customFormat="1" ht="24.75" customHeight="1">
      <c r="A28" s="73" t="s">
        <v>44</v>
      </c>
      <c r="B28" s="74" t="s">
        <v>45</v>
      </c>
      <c r="C28" s="75">
        <v>1400</v>
      </c>
      <c r="D28" s="75">
        <v>1081.2</v>
      </c>
      <c r="E28" s="76">
        <f>D28/C28*100</f>
        <v>77.22857142857144</v>
      </c>
      <c r="F28" s="55">
        <f>D28-C28</f>
        <v>-318.79999999999995</v>
      </c>
    </row>
    <row r="29" spans="1:6" s="1" customFormat="1" ht="21" customHeight="1">
      <c r="A29" s="77" t="s">
        <v>46</v>
      </c>
      <c r="B29" s="78" t="s">
        <v>47</v>
      </c>
      <c r="C29" s="79">
        <v>33.1</v>
      </c>
      <c r="D29" s="79">
        <v>33.2</v>
      </c>
      <c r="E29" s="59">
        <f t="shared" si="0"/>
        <v>100.30211480362539</v>
      </c>
      <c r="F29" s="24">
        <f>D29-C29</f>
        <v>0.10000000000000142</v>
      </c>
    </row>
    <row r="30" spans="1:6" s="1" customFormat="1" ht="22.5" customHeight="1">
      <c r="A30" s="29" t="s">
        <v>48</v>
      </c>
      <c r="B30" s="30" t="s">
        <v>49</v>
      </c>
      <c r="C30" s="31">
        <f>C32+C34</f>
        <v>36822</v>
      </c>
      <c r="D30" s="31">
        <f>D32+D34</f>
        <v>23111.399999999998</v>
      </c>
      <c r="E30" s="23">
        <f t="shared" si="0"/>
        <v>62.76519472054749</v>
      </c>
      <c r="F30" s="24">
        <f>D30-C30</f>
        <v>-13710.600000000002</v>
      </c>
    </row>
    <row r="31" spans="1:6" s="1" customFormat="1" ht="14.25" customHeight="1">
      <c r="A31" s="32"/>
      <c r="B31" s="26" t="s">
        <v>23</v>
      </c>
      <c r="C31" s="33">
        <f>C30/C12*100</f>
        <v>14.04489774900972</v>
      </c>
      <c r="D31" s="33">
        <f>D30/D12*100</f>
        <v>11.863906494877167</v>
      </c>
      <c r="E31" s="23"/>
      <c r="F31" s="28"/>
    </row>
    <row r="32" spans="1:6" s="1" customFormat="1" ht="19.5" customHeight="1">
      <c r="A32" s="80" t="s">
        <v>50</v>
      </c>
      <c r="B32" s="81" t="s">
        <v>51</v>
      </c>
      <c r="C32" s="82">
        <f>SUM(C33)</f>
        <v>1777</v>
      </c>
      <c r="D32" s="82">
        <f>SUM(D33)</f>
        <v>940.1</v>
      </c>
      <c r="E32" s="83">
        <f aca="true" t="shared" si="2" ref="E32:E39">D32/C32*100</f>
        <v>52.90377039954981</v>
      </c>
      <c r="F32" s="39">
        <f aca="true" t="shared" si="3" ref="F32:F39">D32-C32</f>
        <v>-836.9</v>
      </c>
    </row>
    <row r="33" spans="1:6" s="1" customFormat="1" ht="21.75" customHeight="1">
      <c r="A33" s="80" t="s">
        <v>52</v>
      </c>
      <c r="B33" s="84" t="s">
        <v>53</v>
      </c>
      <c r="C33" s="58">
        <v>1777</v>
      </c>
      <c r="D33" s="58">
        <v>940.1</v>
      </c>
      <c r="E33" s="59">
        <f t="shared" si="2"/>
        <v>52.90377039954981</v>
      </c>
      <c r="F33" s="24">
        <f t="shared" si="3"/>
        <v>-836.9</v>
      </c>
    </row>
    <row r="34" spans="1:6" s="1" customFormat="1" ht="19.5" customHeight="1">
      <c r="A34" s="77" t="s">
        <v>54</v>
      </c>
      <c r="B34" s="85" t="s">
        <v>55</v>
      </c>
      <c r="C34" s="86">
        <f>SUM(C35,C37)</f>
        <v>35045</v>
      </c>
      <c r="D34" s="86">
        <f>SUM(D35,D37)</f>
        <v>22171.3</v>
      </c>
      <c r="E34" s="87">
        <f t="shared" si="2"/>
        <v>63.26523041803396</v>
      </c>
      <c r="F34" s="24">
        <f t="shared" si="3"/>
        <v>-12873.7</v>
      </c>
    </row>
    <row r="35" spans="1:6" s="1" customFormat="1" ht="26.25" customHeight="1">
      <c r="A35" s="77" t="s">
        <v>56</v>
      </c>
      <c r="B35" s="88" t="s">
        <v>57</v>
      </c>
      <c r="C35" s="89">
        <f>SUM(C36)</f>
        <v>4000</v>
      </c>
      <c r="D35" s="89">
        <f>SUM(D36)</f>
        <v>2033.5</v>
      </c>
      <c r="E35" s="87">
        <f t="shared" si="2"/>
        <v>50.837500000000006</v>
      </c>
      <c r="F35" s="24">
        <f t="shared" si="3"/>
        <v>-1966.5</v>
      </c>
    </row>
    <row r="36" spans="1:6" s="1" customFormat="1" ht="32.25" customHeight="1">
      <c r="A36" s="90" t="s">
        <v>58</v>
      </c>
      <c r="B36" s="91" t="s">
        <v>59</v>
      </c>
      <c r="C36" s="92">
        <v>4000</v>
      </c>
      <c r="D36" s="93">
        <v>2033.5</v>
      </c>
      <c r="E36" s="72">
        <f t="shared" si="2"/>
        <v>50.837500000000006</v>
      </c>
      <c r="F36" s="45">
        <f t="shared" si="3"/>
        <v>-1966.5</v>
      </c>
    </row>
    <row r="37" spans="1:6" s="1" customFormat="1" ht="18.75" customHeight="1">
      <c r="A37" s="94" t="s">
        <v>60</v>
      </c>
      <c r="B37" s="95" t="s">
        <v>61</v>
      </c>
      <c r="C37" s="96">
        <f>SUM(C38)</f>
        <v>31045</v>
      </c>
      <c r="D37" s="96">
        <f>SUM(D38)</f>
        <v>20137.8</v>
      </c>
      <c r="E37" s="97">
        <f t="shared" si="2"/>
        <v>64.86648413593171</v>
      </c>
      <c r="F37" s="50">
        <f t="shared" si="3"/>
        <v>-10907.2</v>
      </c>
    </row>
    <row r="38" spans="1:6" s="1" customFormat="1" ht="32.25" customHeight="1">
      <c r="A38" s="65" t="s">
        <v>62</v>
      </c>
      <c r="B38" s="98" t="s">
        <v>63</v>
      </c>
      <c r="C38" s="99">
        <v>31045</v>
      </c>
      <c r="D38" s="100">
        <v>20137.8</v>
      </c>
      <c r="E38" s="76">
        <f t="shared" si="2"/>
        <v>64.86648413593171</v>
      </c>
      <c r="F38" s="55">
        <f t="shared" si="3"/>
        <v>-10907.2</v>
      </c>
    </row>
    <row r="39" spans="1:6" s="1" customFormat="1" ht="21.75" customHeight="1">
      <c r="A39" s="29" t="s">
        <v>64</v>
      </c>
      <c r="B39" s="30" t="s">
        <v>65</v>
      </c>
      <c r="C39" s="31">
        <f>SUM(C41,C43)</f>
        <v>2681.1</v>
      </c>
      <c r="D39" s="31">
        <f>SUM(D41,D43)</f>
        <v>1586.8</v>
      </c>
      <c r="E39" s="101">
        <f t="shared" si="2"/>
        <v>59.184663011450525</v>
      </c>
      <c r="F39" s="24">
        <f t="shared" si="3"/>
        <v>-1094.3</v>
      </c>
    </row>
    <row r="40" spans="1:6" s="1" customFormat="1" ht="14.25" customHeight="1">
      <c r="A40" s="32"/>
      <c r="B40" s="26" t="s">
        <v>23</v>
      </c>
      <c r="C40" s="33">
        <f>C39/C12*100</f>
        <v>1.022643402174514</v>
      </c>
      <c r="D40" s="33">
        <f>D39/D12*100</f>
        <v>0.8145610748838708</v>
      </c>
      <c r="E40" s="23"/>
      <c r="F40" s="28"/>
    </row>
    <row r="41" spans="1:6" s="1" customFormat="1" ht="22.5" customHeight="1">
      <c r="A41" s="62" t="s">
        <v>66</v>
      </c>
      <c r="B41" s="61" t="s">
        <v>67</v>
      </c>
      <c r="C41" s="82">
        <f>SUM(C42)</f>
        <v>2610</v>
      </c>
      <c r="D41" s="82">
        <f>SUM(D42)</f>
        <v>1504.7</v>
      </c>
      <c r="E41" s="102">
        <f>D41/C41*100</f>
        <v>57.651340996168585</v>
      </c>
      <c r="F41" s="39">
        <f aca="true" t="shared" si="4" ref="F41:F47">D41-C41</f>
        <v>-1105.3</v>
      </c>
    </row>
    <row r="42" spans="1:6" s="1" customFormat="1" ht="23.25" customHeight="1">
      <c r="A42" s="103" t="s">
        <v>68</v>
      </c>
      <c r="B42" s="104" t="s">
        <v>69</v>
      </c>
      <c r="C42" s="93">
        <v>2610</v>
      </c>
      <c r="D42" s="93">
        <v>1504.7</v>
      </c>
      <c r="E42" s="72">
        <f>D42/C42*100</f>
        <v>57.651340996168585</v>
      </c>
      <c r="F42" s="45">
        <f t="shared" si="4"/>
        <v>-1105.3</v>
      </c>
    </row>
    <row r="43" spans="1:6" s="1" customFormat="1" ht="20.25" customHeight="1">
      <c r="A43" s="105" t="s">
        <v>70</v>
      </c>
      <c r="B43" s="106" t="s">
        <v>71</v>
      </c>
      <c r="C43" s="96">
        <f>C44+C45+C46</f>
        <v>71.1</v>
      </c>
      <c r="D43" s="96">
        <f>D44+D45+D46</f>
        <v>82.1</v>
      </c>
      <c r="E43" s="97"/>
      <c r="F43" s="50">
        <f t="shared" si="4"/>
        <v>11</v>
      </c>
    </row>
    <row r="44" spans="1:6" s="1" customFormat="1" ht="35.25" customHeight="1">
      <c r="A44" s="107" t="s">
        <v>72</v>
      </c>
      <c r="B44" s="108" t="s">
        <v>73</v>
      </c>
      <c r="C44" s="109">
        <v>71.1</v>
      </c>
      <c r="D44" s="110">
        <v>82.1</v>
      </c>
      <c r="E44" s="111"/>
      <c r="F44" s="50">
        <f t="shared" si="4"/>
        <v>11</v>
      </c>
    </row>
    <row r="45" spans="1:6" s="1" customFormat="1" ht="18" customHeight="1" hidden="1">
      <c r="A45" s="105" t="s">
        <v>74</v>
      </c>
      <c r="B45" s="112" t="s">
        <v>75</v>
      </c>
      <c r="C45" s="110">
        <v>0</v>
      </c>
      <c r="D45" s="110"/>
      <c r="E45" s="111"/>
      <c r="F45" s="50">
        <f>D45-C45</f>
        <v>0</v>
      </c>
    </row>
    <row r="46" spans="1:6" s="1" customFormat="1" ht="42" customHeight="1" hidden="1">
      <c r="A46" s="113" t="s">
        <v>76</v>
      </c>
      <c r="B46" s="114" t="s">
        <v>77</v>
      </c>
      <c r="C46" s="100">
        <v>0</v>
      </c>
      <c r="D46" s="100"/>
      <c r="E46" s="115"/>
      <c r="F46" s="55">
        <f t="shared" si="4"/>
        <v>0</v>
      </c>
    </row>
    <row r="47" spans="1:6" s="1" customFormat="1" ht="26.25" customHeight="1">
      <c r="A47" s="116" t="s">
        <v>78</v>
      </c>
      <c r="B47" s="117" t="s">
        <v>79</v>
      </c>
      <c r="C47" s="31">
        <f>C49+C51+C53+C57+C60</f>
        <v>0</v>
      </c>
      <c r="D47" s="31">
        <f>D49+D51+D53+D57+D60</f>
        <v>0.3</v>
      </c>
      <c r="E47" s="101"/>
      <c r="F47" s="24">
        <f t="shared" si="4"/>
        <v>0.3</v>
      </c>
    </row>
    <row r="48" spans="1:6" s="1" customFormat="1" ht="10.5" customHeight="1">
      <c r="A48" s="32"/>
      <c r="B48" s="26" t="s">
        <v>23</v>
      </c>
      <c r="C48" s="33">
        <f>C47/C12*100</f>
        <v>0</v>
      </c>
      <c r="D48" s="33">
        <f>D47/D12*100</f>
        <v>0.00015400070737658258</v>
      </c>
      <c r="E48" s="101"/>
      <c r="F48" s="28"/>
    </row>
    <row r="49" spans="1:6" s="1" customFormat="1" ht="21" customHeight="1" hidden="1">
      <c r="A49" s="62" t="s">
        <v>80</v>
      </c>
      <c r="B49" s="118" t="s">
        <v>81</v>
      </c>
      <c r="C49" s="89">
        <f>C50</f>
        <v>0</v>
      </c>
      <c r="D49" s="89">
        <f>D50</f>
        <v>0</v>
      </c>
      <c r="E49" s="87"/>
      <c r="F49" s="24">
        <f aca="true" t="shared" si="5" ref="F49:F67">D49-C49</f>
        <v>0</v>
      </c>
    </row>
    <row r="50" spans="1:6" s="1" customFormat="1" ht="21.75" customHeight="1" hidden="1">
      <c r="A50" s="62" t="s">
        <v>82</v>
      </c>
      <c r="B50" s="114" t="s">
        <v>83</v>
      </c>
      <c r="C50" s="99"/>
      <c r="D50" s="99"/>
      <c r="E50" s="119"/>
      <c r="F50" s="39">
        <f t="shared" si="5"/>
        <v>0</v>
      </c>
    </row>
    <row r="51" spans="1:6" s="1" customFormat="1" ht="15" customHeight="1" hidden="1">
      <c r="A51" s="62" t="s">
        <v>84</v>
      </c>
      <c r="B51" s="118" t="s">
        <v>85</v>
      </c>
      <c r="C51" s="82">
        <f>C52</f>
        <v>0</v>
      </c>
      <c r="D51" s="82">
        <f>D52</f>
        <v>0</v>
      </c>
      <c r="E51" s="120"/>
      <c r="F51" s="121">
        <f t="shared" si="5"/>
        <v>0</v>
      </c>
    </row>
    <row r="52" spans="1:6" s="1" customFormat="1" ht="14.25" customHeight="1" hidden="1">
      <c r="A52" s="62" t="s">
        <v>86</v>
      </c>
      <c r="B52" s="114" t="s">
        <v>87</v>
      </c>
      <c r="C52" s="122"/>
      <c r="D52" s="122"/>
      <c r="E52" s="119"/>
      <c r="F52" s="121">
        <f t="shared" si="5"/>
        <v>0</v>
      </c>
    </row>
    <row r="53" spans="1:6" s="1" customFormat="1" ht="17.25" customHeight="1">
      <c r="A53" s="56" t="s">
        <v>88</v>
      </c>
      <c r="B53" s="123" t="s">
        <v>49</v>
      </c>
      <c r="C53" s="86">
        <f>C54+C55</f>
        <v>0</v>
      </c>
      <c r="D53" s="86">
        <f>D54+D55</f>
        <v>0.3</v>
      </c>
      <c r="E53" s="87"/>
      <c r="F53" s="24">
        <f t="shared" si="5"/>
        <v>0.3</v>
      </c>
    </row>
    <row r="54" spans="1:6" s="1" customFormat="1" ht="15" customHeight="1" hidden="1">
      <c r="A54" s="56" t="s">
        <v>89</v>
      </c>
      <c r="B54" s="124" t="s">
        <v>90</v>
      </c>
      <c r="C54" s="58"/>
      <c r="D54" s="58">
        <v>0</v>
      </c>
      <c r="E54" s="125"/>
      <c r="F54" s="24">
        <f t="shared" si="5"/>
        <v>0</v>
      </c>
    </row>
    <row r="55" spans="1:6" s="1" customFormat="1" ht="15" customHeight="1">
      <c r="A55" s="56" t="s">
        <v>91</v>
      </c>
      <c r="B55" s="126" t="s">
        <v>92</v>
      </c>
      <c r="C55" s="86">
        <f>C56</f>
        <v>0</v>
      </c>
      <c r="D55" s="86">
        <f>D56</f>
        <v>0.3</v>
      </c>
      <c r="E55" s="87"/>
      <c r="F55" s="24">
        <f t="shared" si="5"/>
        <v>0.3</v>
      </c>
    </row>
    <row r="56" spans="1:6" s="1" customFormat="1" ht="21.75">
      <c r="A56" s="56" t="s">
        <v>93</v>
      </c>
      <c r="B56" s="126" t="s">
        <v>94</v>
      </c>
      <c r="C56" s="58"/>
      <c r="D56" s="58">
        <v>0.3</v>
      </c>
      <c r="E56" s="127"/>
      <c r="F56" s="24">
        <f t="shared" si="5"/>
        <v>0.3</v>
      </c>
    </row>
    <row r="57" spans="1:6" s="1" customFormat="1" ht="15.75" customHeight="1" hidden="1">
      <c r="A57" s="56" t="s">
        <v>95</v>
      </c>
      <c r="B57" s="123" t="s">
        <v>96</v>
      </c>
      <c r="C57" s="86">
        <f>C58+C59</f>
        <v>0</v>
      </c>
      <c r="D57" s="86"/>
      <c r="E57" s="128"/>
      <c r="F57" s="24">
        <f t="shared" si="5"/>
        <v>0</v>
      </c>
    </row>
    <row r="58" spans="1:6" s="1" customFormat="1" ht="15" customHeight="1" hidden="1">
      <c r="A58" s="129" t="s">
        <v>97</v>
      </c>
      <c r="B58" s="130" t="s">
        <v>98</v>
      </c>
      <c r="C58" s="93"/>
      <c r="D58" s="93"/>
      <c r="E58" s="131"/>
      <c r="F58" s="45">
        <f t="shared" si="5"/>
        <v>0</v>
      </c>
    </row>
    <row r="59" spans="1:6" s="1" customFormat="1" ht="14.25" customHeight="1" hidden="1">
      <c r="A59" s="132" t="s">
        <v>99</v>
      </c>
      <c r="B59" s="133" t="s">
        <v>100</v>
      </c>
      <c r="C59" s="100"/>
      <c r="D59" s="100"/>
      <c r="E59" s="134"/>
      <c r="F59" s="55">
        <f t="shared" si="5"/>
        <v>0</v>
      </c>
    </row>
    <row r="60" spans="1:6" s="1" customFormat="1" ht="18" customHeight="1" hidden="1">
      <c r="A60" s="56" t="s">
        <v>101</v>
      </c>
      <c r="B60" s="123" t="s">
        <v>102</v>
      </c>
      <c r="C60" s="86">
        <f>C61+C63+C65</f>
        <v>0</v>
      </c>
      <c r="D60" s="86">
        <f>D61+D63+D65</f>
        <v>0</v>
      </c>
      <c r="E60" s="135"/>
      <c r="F60" s="136">
        <f t="shared" si="5"/>
        <v>0</v>
      </c>
    </row>
    <row r="61" spans="1:6" s="1" customFormat="1" ht="15.75" customHeight="1" hidden="1">
      <c r="A61" s="60" t="s">
        <v>103</v>
      </c>
      <c r="B61" s="104" t="s">
        <v>104</v>
      </c>
      <c r="C61" s="137">
        <f>C62</f>
        <v>0</v>
      </c>
      <c r="D61" s="137">
        <f>D62</f>
        <v>0</v>
      </c>
      <c r="E61" s="138"/>
      <c r="F61" s="136">
        <f t="shared" si="5"/>
        <v>0</v>
      </c>
    </row>
    <row r="62" spans="1:6" s="1" customFormat="1" ht="19.5" customHeight="1" hidden="1">
      <c r="A62" s="56" t="s">
        <v>105</v>
      </c>
      <c r="B62" s="124" t="s">
        <v>106</v>
      </c>
      <c r="C62" s="58"/>
      <c r="D62" s="58"/>
      <c r="E62" s="139"/>
      <c r="F62" s="24">
        <f t="shared" si="5"/>
        <v>0</v>
      </c>
    </row>
    <row r="63" spans="1:6" s="1" customFormat="1" ht="30.75" customHeight="1" hidden="1">
      <c r="A63" s="56" t="s">
        <v>107</v>
      </c>
      <c r="B63" s="124" t="s">
        <v>108</v>
      </c>
      <c r="C63" s="140">
        <f>C64</f>
        <v>0</v>
      </c>
      <c r="D63" s="140">
        <f>D64</f>
        <v>0</v>
      </c>
      <c r="E63" s="141"/>
      <c r="F63" s="24">
        <f t="shared" si="5"/>
        <v>0</v>
      </c>
    </row>
    <row r="64" spans="1:6" s="1" customFormat="1" ht="31.5" customHeight="1" hidden="1">
      <c r="A64" s="56" t="s">
        <v>109</v>
      </c>
      <c r="B64" s="124" t="s">
        <v>110</v>
      </c>
      <c r="C64" s="58"/>
      <c r="D64" s="58"/>
      <c r="E64" s="139"/>
      <c r="F64" s="24">
        <f t="shared" si="5"/>
        <v>0</v>
      </c>
    </row>
    <row r="65" spans="1:6" s="1" customFormat="1" ht="15.75" customHeight="1" hidden="1">
      <c r="A65" s="56" t="s">
        <v>111</v>
      </c>
      <c r="B65" s="124" t="s">
        <v>112</v>
      </c>
      <c r="C65" s="86">
        <f>C66</f>
        <v>0</v>
      </c>
      <c r="D65" s="86">
        <f>D66</f>
        <v>0</v>
      </c>
      <c r="E65" s="142"/>
      <c r="F65" s="24">
        <f t="shared" si="5"/>
        <v>0</v>
      </c>
    </row>
    <row r="66" spans="1:6" s="1" customFormat="1" ht="19.5" customHeight="1" hidden="1">
      <c r="A66" s="56" t="s">
        <v>113</v>
      </c>
      <c r="B66" s="124" t="s">
        <v>114</v>
      </c>
      <c r="C66" s="58"/>
      <c r="D66" s="58"/>
      <c r="E66" s="139"/>
      <c r="F66" s="24">
        <f t="shared" si="5"/>
        <v>0</v>
      </c>
    </row>
    <row r="67" spans="1:6" s="1" customFormat="1" ht="24" customHeight="1">
      <c r="A67" s="143" t="s">
        <v>115</v>
      </c>
      <c r="B67" s="143"/>
      <c r="C67" s="144">
        <f>C14+C24+C30+C39+C47</f>
        <v>210710.2</v>
      </c>
      <c r="D67" s="144">
        <f>D14+D24+D30+D39+D47</f>
        <v>153728</v>
      </c>
      <c r="E67" s="145">
        <f>D67/C67*100</f>
        <v>72.95707564228024</v>
      </c>
      <c r="F67" s="146">
        <f t="shared" si="5"/>
        <v>-56982.20000000001</v>
      </c>
    </row>
    <row r="68" spans="1:6" s="1" customFormat="1" ht="14.25" customHeight="1">
      <c r="A68" s="147"/>
      <c r="B68" s="148" t="s">
        <v>20</v>
      </c>
      <c r="C68" s="149">
        <f>C67/C203*100</f>
        <v>39.315954171795504</v>
      </c>
      <c r="D68" s="149">
        <f>D67/D203*100</f>
        <v>41.396239848727944</v>
      </c>
      <c r="E68" s="150"/>
      <c r="F68" s="151"/>
    </row>
    <row r="69" spans="1:6" s="1" customFormat="1" ht="12" customHeight="1">
      <c r="A69" s="152"/>
      <c r="B69" s="153" t="s">
        <v>23</v>
      </c>
      <c r="C69" s="154">
        <f>C67/C12*100</f>
        <v>80.37051799667015</v>
      </c>
      <c r="D69" s="154">
        <f>D67/D12*100</f>
        <v>78.91406914529095</v>
      </c>
      <c r="E69" s="155"/>
      <c r="F69" s="156"/>
    </row>
    <row r="70" spans="1:6" s="1" customFormat="1" ht="29.25" customHeight="1">
      <c r="A70" s="157"/>
      <c r="B70" s="158"/>
      <c r="C70" s="159"/>
      <c r="D70" s="159"/>
      <c r="E70" s="160"/>
      <c r="F70" s="161"/>
    </row>
    <row r="71" spans="1:6" s="1" customFormat="1" ht="32.25" customHeight="1">
      <c r="A71" s="116" t="s">
        <v>116</v>
      </c>
      <c r="B71" s="117" t="s">
        <v>117</v>
      </c>
      <c r="C71" s="31">
        <f>C73+C83</f>
        <v>27386.2</v>
      </c>
      <c r="D71" s="31">
        <f>D73+D83</f>
        <v>23379.3</v>
      </c>
      <c r="E71" s="162">
        <f>D71/C71*100</f>
        <v>85.36890842833252</v>
      </c>
      <c r="F71" s="163">
        <f>D71-C71</f>
        <v>-4006.9000000000015</v>
      </c>
    </row>
    <row r="72" spans="1:6" s="1" customFormat="1" ht="14.25" customHeight="1">
      <c r="A72" s="164"/>
      <c r="B72" s="26" t="s">
        <v>23</v>
      </c>
      <c r="C72" s="33">
        <f>C71/C12*100</f>
        <v>10.445830718970454</v>
      </c>
      <c r="D72" s="33">
        <f>D71/D12*100</f>
        <v>12.001429126564457</v>
      </c>
      <c r="E72" s="23"/>
      <c r="F72" s="28"/>
    </row>
    <row r="73" spans="1:6" s="1" customFormat="1" ht="41.25" customHeight="1">
      <c r="A73" s="165" t="s">
        <v>118</v>
      </c>
      <c r="B73" s="166" t="s">
        <v>119</v>
      </c>
      <c r="C73" s="167">
        <f>C75+C78+C80</f>
        <v>27025</v>
      </c>
      <c r="D73" s="167">
        <f>D75+D78+D80</f>
        <v>23018</v>
      </c>
      <c r="E73" s="38">
        <f aca="true" t="shared" si="6" ref="E73:E80">D73/C73*100</f>
        <v>85.17298797409806</v>
      </c>
      <c r="F73" s="39">
        <f aca="true" t="shared" si="7" ref="F73:F86">D73-C73</f>
        <v>-4007</v>
      </c>
    </row>
    <row r="74" spans="1:6" s="1" customFormat="1" ht="18.75" customHeight="1">
      <c r="A74" s="62"/>
      <c r="B74" s="168" t="s">
        <v>120</v>
      </c>
      <c r="C74" s="169">
        <f>C75+C78</f>
        <v>13900</v>
      </c>
      <c r="D74" s="169">
        <f>D75+D78</f>
        <v>12146.4</v>
      </c>
      <c r="E74" s="170">
        <f t="shared" si="6"/>
        <v>87.3841726618705</v>
      </c>
      <c r="F74" s="45">
        <f t="shared" si="7"/>
        <v>-1753.6000000000004</v>
      </c>
    </row>
    <row r="75" spans="1:6" s="1" customFormat="1" ht="36" customHeight="1">
      <c r="A75" s="56" t="s">
        <v>121</v>
      </c>
      <c r="B75" s="171" t="s">
        <v>122</v>
      </c>
      <c r="C75" s="86">
        <f>C76+C77</f>
        <v>11800</v>
      </c>
      <c r="D75" s="86">
        <f>D76+D77</f>
        <v>10917.9</v>
      </c>
      <c r="E75" s="172">
        <f t="shared" si="6"/>
        <v>92.52457627118645</v>
      </c>
      <c r="F75" s="24">
        <f t="shared" si="7"/>
        <v>-882.1000000000004</v>
      </c>
    </row>
    <row r="76" spans="1:6" s="1" customFormat="1" ht="40.5" customHeight="1" hidden="1">
      <c r="A76" s="60" t="s">
        <v>123</v>
      </c>
      <c r="B76" s="173" t="s">
        <v>124</v>
      </c>
      <c r="C76" s="58">
        <v>0</v>
      </c>
      <c r="D76" s="58"/>
      <c r="E76" s="59"/>
      <c r="F76" s="24">
        <f>D76-C76</f>
        <v>0</v>
      </c>
    </row>
    <row r="77" spans="1:6" s="1" customFormat="1" ht="42" customHeight="1">
      <c r="A77" s="60" t="s">
        <v>125</v>
      </c>
      <c r="B77" s="173" t="s">
        <v>124</v>
      </c>
      <c r="C77" s="58">
        <v>11800</v>
      </c>
      <c r="D77" s="58">
        <v>10917.9</v>
      </c>
      <c r="E77" s="59">
        <f t="shared" si="6"/>
        <v>92.52457627118645</v>
      </c>
      <c r="F77" s="24">
        <f t="shared" si="7"/>
        <v>-882.1000000000004</v>
      </c>
    </row>
    <row r="78" spans="1:6" s="1" customFormat="1" ht="43.5" customHeight="1">
      <c r="A78" s="56" t="s">
        <v>126</v>
      </c>
      <c r="B78" s="174" t="s">
        <v>127</v>
      </c>
      <c r="C78" s="82">
        <f>C79</f>
        <v>2100</v>
      </c>
      <c r="D78" s="82">
        <f>D79</f>
        <v>1228.5</v>
      </c>
      <c r="E78" s="83">
        <f t="shared" si="6"/>
        <v>58.5</v>
      </c>
      <c r="F78" s="39">
        <f t="shared" si="7"/>
        <v>-871.5</v>
      </c>
    </row>
    <row r="79" spans="1:6" s="1" customFormat="1" ht="35.25" customHeight="1">
      <c r="A79" s="56" t="s">
        <v>128</v>
      </c>
      <c r="B79" s="175" t="s">
        <v>129</v>
      </c>
      <c r="C79" s="58">
        <v>2100</v>
      </c>
      <c r="D79" s="58">
        <v>1228.5</v>
      </c>
      <c r="E79" s="59">
        <f t="shared" si="6"/>
        <v>58.5</v>
      </c>
      <c r="F79" s="24">
        <f t="shared" si="7"/>
        <v>-871.5</v>
      </c>
    </row>
    <row r="80" spans="1:6" s="1" customFormat="1" ht="45" customHeight="1">
      <c r="A80" s="56" t="s">
        <v>130</v>
      </c>
      <c r="B80" s="176" t="s">
        <v>131</v>
      </c>
      <c r="C80" s="86">
        <f>C81+C82</f>
        <v>13125</v>
      </c>
      <c r="D80" s="86">
        <f>D81+D82</f>
        <v>10871.6</v>
      </c>
      <c r="E80" s="172">
        <f t="shared" si="6"/>
        <v>82.8312380952381</v>
      </c>
      <c r="F80" s="24">
        <f t="shared" si="7"/>
        <v>-2253.3999999999996</v>
      </c>
    </row>
    <row r="81" spans="1:6" s="1" customFormat="1" ht="33.75" customHeight="1">
      <c r="A81" s="177" t="s">
        <v>132</v>
      </c>
      <c r="B81" s="178" t="s">
        <v>133</v>
      </c>
      <c r="C81" s="179">
        <v>550</v>
      </c>
      <c r="D81" s="179">
        <v>429.5</v>
      </c>
      <c r="E81" s="180">
        <f>D81/C81*100</f>
        <v>78.0909090909091</v>
      </c>
      <c r="F81" s="181">
        <f t="shared" si="7"/>
        <v>-120.5</v>
      </c>
    </row>
    <row r="82" spans="1:6" s="1" customFormat="1" ht="31.5" customHeight="1">
      <c r="A82" s="132" t="s">
        <v>134</v>
      </c>
      <c r="B82" s="182" t="s">
        <v>133</v>
      </c>
      <c r="C82" s="100">
        <v>12575</v>
      </c>
      <c r="D82" s="100">
        <v>10442.1</v>
      </c>
      <c r="E82" s="76">
        <f>D82/C82*100</f>
        <v>83.03856858846919</v>
      </c>
      <c r="F82" s="55">
        <f t="shared" si="7"/>
        <v>-2132.8999999999996</v>
      </c>
    </row>
    <row r="83" spans="1:6" s="1" customFormat="1" ht="25.5" customHeight="1">
      <c r="A83" s="183" t="s">
        <v>135</v>
      </c>
      <c r="B83" s="184" t="s">
        <v>136</v>
      </c>
      <c r="C83" s="36">
        <f>C84</f>
        <v>361.2</v>
      </c>
      <c r="D83" s="36">
        <f>D84</f>
        <v>361.3</v>
      </c>
      <c r="E83" s="185">
        <f>D83/C83*100</f>
        <v>100.0276854928018</v>
      </c>
      <c r="F83" s="24">
        <f t="shared" si="7"/>
        <v>0.10000000000002274</v>
      </c>
    </row>
    <row r="84" spans="1:6" s="1" customFormat="1" ht="30" customHeight="1">
      <c r="A84" s="186" t="s">
        <v>137</v>
      </c>
      <c r="B84" s="187" t="s">
        <v>138</v>
      </c>
      <c r="C84" s="86">
        <f>SUM(C85)</f>
        <v>361.2</v>
      </c>
      <c r="D84" s="86">
        <f>SUM(D85)</f>
        <v>361.3</v>
      </c>
      <c r="E84" s="172">
        <f>D84/C84*100</f>
        <v>100.0276854928018</v>
      </c>
      <c r="F84" s="24">
        <f t="shared" si="7"/>
        <v>0.10000000000002274</v>
      </c>
    </row>
    <row r="85" spans="1:6" s="1" customFormat="1" ht="30.75" customHeight="1">
      <c r="A85" s="56" t="s">
        <v>139</v>
      </c>
      <c r="B85" s="187" t="s">
        <v>140</v>
      </c>
      <c r="C85" s="58">
        <v>361.2</v>
      </c>
      <c r="D85" s="188">
        <v>361.3</v>
      </c>
      <c r="E85" s="59">
        <f>D85/C85*100</f>
        <v>100.0276854928018</v>
      </c>
      <c r="F85" s="24">
        <f t="shared" si="7"/>
        <v>0.10000000000002274</v>
      </c>
    </row>
    <row r="86" spans="1:6" s="1" customFormat="1" ht="35.25" customHeight="1">
      <c r="A86" s="116" t="s">
        <v>141</v>
      </c>
      <c r="B86" s="189" t="s">
        <v>142</v>
      </c>
      <c r="C86" s="31">
        <f>SUM(C88)</f>
        <v>1418</v>
      </c>
      <c r="D86" s="190">
        <f>SUM(D88)</f>
        <v>592.8</v>
      </c>
      <c r="E86" s="162">
        <f aca="true" t="shared" si="8" ref="E86:E98">D86/C86*100</f>
        <v>41.80535966149506</v>
      </c>
      <c r="F86" s="163">
        <f t="shared" si="7"/>
        <v>-825.2</v>
      </c>
    </row>
    <row r="87" spans="1:6" s="1" customFormat="1" ht="18.75" customHeight="1">
      <c r="A87" s="164"/>
      <c r="B87" s="26" t="s">
        <v>23</v>
      </c>
      <c r="C87" s="33">
        <f>C86/C12*100</f>
        <v>0.5408632069984189</v>
      </c>
      <c r="D87" s="191">
        <f>D86/D12*100</f>
        <v>0.3043053977761272</v>
      </c>
      <c r="E87" s="23">
        <f t="shared" si="8"/>
        <v>56.26291340187552</v>
      </c>
      <c r="F87" s="28"/>
    </row>
    <row r="88" spans="1:6" s="1" customFormat="1" ht="27" customHeight="1">
      <c r="A88" s="56" t="s">
        <v>143</v>
      </c>
      <c r="B88" s="78" t="s">
        <v>144</v>
      </c>
      <c r="C88" s="86">
        <f>C89+C90+C91+C92</f>
        <v>1418</v>
      </c>
      <c r="D88" s="192">
        <f>D89+D90+D91+D92</f>
        <v>592.8</v>
      </c>
      <c r="E88" s="172">
        <f t="shared" si="8"/>
        <v>41.80535966149506</v>
      </c>
      <c r="F88" s="24">
        <f aca="true" t="shared" si="9" ref="F88:F93">D88-C88</f>
        <v>-825.2</v>
      </c>
    </row>
    <row r="89" spans="1:6" s="1" customFormat="1" ht="22.5" customHeight="1">
      <c r="A89" s="193" t="s">
        <v>145</v>
      </c>
      <c r="B89" s="194" t="s">
        <v>146</v>
      </c>
      <c r="C89" s="195">
        <v>210</v>
      </c>
      <c r="D89" s="196">
        <v>91.1</v>
      </c>
      <c r="E89" s="72">
        <f t="shared" si="8"/>
        <v>43.38095238095237</v>
      </c>
      <c r="F89" s="45">
        <f t="shared" si="9"/>
        <v>-118.9</v>
      </c>
    </row>
    <row r="90" spans="1:6" s="1" customFormat="1" ht="22.5" customHeight="1">
      <c r="A90" s="197" t="s">
        <v>147</v>
      </c>
      <c r="B90" s="198" t="s">
        <v>148</v>
      </c>
      <c r="C90" s="199">
        <v>15</v>
      </c>
      <c r="D90" s="200">
        <v>8.4</v>
      </c>
      <c r="E90" s="201">
        <f t="shared" si="8"/>
        <v>56.00000000000001</v>
      </c>
      <c r="F90" s="50">
        <f t="shared" si="9"/>
        <v>-6.6</v>
      </c>
    </row>
    <row r="91" spans="1:6" s="1" customFormat="1" ht="18.75" customHeight="1">
      <c r="A91" s="197" t="s">
        <v>149</v>
      </c>
      <c r="B91" s="202" t="s">
        <v>150</v>
      </c>
      <c r="C91" s="199">
        <v>125</v>
      </c>
      <c r="D91" s="200">
        <v>83.3</v>
      </c>
      <c r="E91" s="201">
        <f t="shared" si="8"/>
        <v>66.64</v>
      </c>
      <c r="F91" s="50">
        <f t="shared" si="9"/>
        <v>-41.7</v>
      </c>
    </row>
    <row r="92" spans="1:6" s="1" customFormat="1" ht="22.5" customHeight="1">
      <c r="A92" s="203" t="s">
        <v>151</v>
      </c>
      <c r="B92" s="204" t="s">
        <v>152</v>
      </c>
      <c r="C92" s="205">
        <v>1068</v>
      </c>
      <c r="D92" s="206">
        <v>410</v>
      </c>
      <c r="E92" s="76">
        <f t="shared" si="8"/>
        <v>38.38951310861423</v>
      </c>
      <c r="F92" s="55">
        <f t="shared" si="9"/>
        <v>-658</v>
      </c>
    </row>
    <row r="93" spans="1:6" s="1" customFormat="1" ht="32.25" customHeight="1">
      <c r="A93" s="116" t="s">
        <v>153</v>
      </c>
      <c r="B93" s="189" t="s">
        <v>154</v>
      </c>
      <c r="C93" s="31">
        <f>C95</f>
        <v>11400</v>
      </c>
      <c r="D93" s="190">
        <f>D95</f>
        <v>7786.6</v>
      </c>
      <c r="E93" s="162">
        <f t="shared" si="8"/>
        <v>68.30350877192983</v>
      </c>
      <c r="F93" s="163">
        <f t="shared" si="9"/>
        <v>-3613.3999999999996</v>
      </c>
    </row>
    <row r="94" spans="1:6" s="1" customFormat="1" ht="15.75" customHeight="1">
      <c r="A94" s="164"/>
      <c r="B94" s="26" t="s">
        <v>23</v>
      </c>
      <c r="C94" s="33">
        <f>C93/C12*100</f>
        <v>4.348265556968954</v>
      </c>
      <c r="D94" s="191">
        <f>D93/D12*100</f>
        <v>3.9971396935283265</v>
      </c>
      <c r="E94" s="23">
        <f t="shared" si="8"/>
        <v>91.9249213544955</v>
      </c>
      <c r="F94" s="28"/>
    </row>
    <row r="95" spans="1:6" s="1" customFormat="1" ht="21" customHeight="1">
      <c r="A95" s="56" t="s">
        <v>155</v>
      </c>
      <c r="B95" s="207" t="s">
        <v>156</v>
      </c>
      <c r="C95" s="208">
        <f>C96</f>
        <v>11400</v>
      </c>
      <c r="D95" s="209">
        <f>D96</f>
        <v>7786.6</v>
      </c>
      <c r="E95" s="83">
        <f t="shared" si="8"/>
        <v>68.30350877192983</v>
      </c>
      <c r="F95" s="39">
        <f>D95-C95</f>
        <v>-3613.3999999999996</v>
      </c>
    </row>
    <row r="96" spans="1:6" s="1" customFormat="1" ht="20.25" customHeight="1">
      <c r="A96" s="129" t="s">
        <v>157</v>
      </c>
      <c r="B96" s="210" t="s">
        <v>158</v>
      </c>
      <c r="C96" s="211">
        <f>C97</f>
        <v>11400</v>
      </c>
      <c r="D96" s="212">
        <f>D97</f>
        <v>7786.6</v>
      </c>
      <c r="E96" s="213">
        <f t="shared" si="8"/>
        <v>68.30350877192983</v>
      </c>
      <c r="F96" s="45">
        <f>D96-C96</f>
        <v>-3613.3999999999996</v>
      </c>
    </row>
    <row r="97" spans="1:6" s="1" customFormat="1" ht="24" customHeight="1">
      <c r="A97" s="132" t="s">
        <v>159</v>
      </c>
      <c r="B97" s="214" t="s">
        <v>160</v>
      </c>
      <c r="C97" s="205">
        <v>11400</v>
      </c>
      <c r="D97" s="215">
        <v>7786.6</v>
      </c>
      <c r="E97" s="76">
        <f t="shared" si="8"/>
        <v>68.30350877192983</v>
      </c>
      <c r="F97" s="55">
        <f>D97-C97</f>
        <v>-3613.3999999999996</v>
      </c>
    </row>
    <row r="98" spans="1:6" s="1" customFormat="1" ht="33" customHeight="1">
      <c r="A98" s="216" t="s">
        <v>161</v>
      </c>
      <c r="B98" s="217" t="s">
        <v>162</v>
      </c>
      <c r="C98" s="218">
        <f>C100+C102+C105</f>
        <v>5976.3</v>
      </c>
      <c r="D98" s="219">
        <f>D100+D102+D105</f>
        <v>5752.799999999999</v>
      </c>
      <c r="E98" s="220">
        <f t="shared" si="8"/>
        <v>96.26022790020579</v>
      </c>
      <c r="F98" s="39">
        <f>D98-C98</f>
        <v>-223.5000000000009</v>
      </c>
    </row>
    <row r="99" spans="1:6" s="1" customFormat="1" ht="15" customHeight="1">
      <c r="A99" s="164"/>
      <c r="B99" s="26" t="s">
        <v>23</v>
      </c>
      <c r="C99" s="33">
        <f>C98/C12*100</f>
        <v>2.2795210042204874</v>
      </c>
      <c r="D99" s="33">
        <f>D98/D12*100</f>
        <v>2.9531175646533474</v>
      </c>
      <c r="E99" s="23"/>
      <c r="F99" s="28"/>
    </row>
    <row r="100" spans="1:6" s="1" customFormat="1" ht="21" customHeight="1">
      <c r="A100" s="221" t="s">
        <v>163</v>
      </c>
      <c r="B100" s="222" t="s">
        <v>164</v>
      </c>
      <c r="C100" s="223">
        <f>SUM(C101)</f>
        <v>45</v>
      </c>
      <c r="D100" s="223">
        <f>SUM(D101)</f>
        <v>37</v>
      </c>
      <c r="E100" s="224">
        <f>D100/C100*100</f>
        <v>82.22222222222221</v>
      </c>
      <c r="F100" s="181">
        <f aca="true" t="shared" si="10" ref="F100:F110">D100-C100</f>
        <v>-8</v>
      </c>
    </row>
    <row r="101" spans="1:6" s="1" customFormat="1" ht="24" customHeight="1">
      <c r="A101" s="132" t="s">
        <v>165</v>
      </c>
      <c r="B101" s="225" t="s">
        <v>166</v>
      </c>
      <c r="C101" s="100">
        <v>45</v>
      </c>
      <c r="D101" s="100">
        <v>37</v>
      </c>
      <c r="E101" s="76">
        <f>D101/C101*100</f>
        <v>82.22222222222221</v>
      </c>
      <c r="F101" s="55">
        <f t="shared" si="10"/>
        <v>-8</v>
      </c>
    </row>
    <row r="102" spans="1:6" s="1" customFormat="1" ht="39.75" customHeight="1">
      <c r="A102" s="103" t="s">
        <v>167</v>
      </c>
      <c r="B102" s="226" t="s">
        <v>168</v>
      </c>
      <c r="C102" s="227">
        <f>C103</f>
        <v>5280.7</v>
      </c>
      <c r="D102" s="227">
        <f>D103</f>
        <v>4966.4</v>
      </c>
      <c r="E102" s="228">
        <f>D102/C102*100</f>
        <v>94.04813755752079</v>
      </c>
      <c r="F102" s="229">
        <f t="shared" si="10"/>
        <v>-314.3000000000002</v>
      </c>
    </row>
    <row r="103" spans="1:6" s="1" customFormat="1" ht="45.75" customHeight="1">
      <c r="A103" s="107" t="s">
        <v>169</v>
      </c>
      <c r="B103" s="230" t="s">
        <v>170</v>
      </c>
      <c r="C103" s="231">
        <f>C104</f>
        <v>5280.7</v>
      </c>
      <c r="D103" s="231">
        <f>D104</f>
        <v>4966.4</v>
      </c>
      <c r="E103" s="232">
        <f>D103/C103*100</f>
        <v>94.04813755752079</v>
      </c>
      <c r="F103" s="50">
        <f t="shared" si="10"/>
        <v>-314.3000000000002</v>
      </c>
    </row>
    <row r="104" spans="1:6" s="1" customFormat="1" ht="52.5" customHeight="1">
      <c r="A104" s="203" t="s">
        <v>171</v>
      </c>
      <c r="B104" s="233" t="s">
        <v>172</v>
      </c>
      <c r="C104" s="100">
        <v>5280.7</v>
      </c>
      <c r="D104" s="100">
        <v>4966.4</v>
      </c>
      <c r="E104" s="234">
        <f aca="true" t="shared" si="11" ref="E104:E110">D104/C104*100</f>
        <v>94.04813755752079</v>
      </c>
      <c r="F104" s="55">
        <f t="shared" si="10"/>
        <v>-314.3000000000002</v>
      </c>
    </row>
    <row r="105" spans="1:6" s="1" customFormat="1" ht="37.5" customHeight="1">
      <c r="A105" s="235" t="s">
        <v>173</v>
      </c>
      <c r="B105" s="236" t="s">
        <v>174</v>
      </c>
      <c r="C105" s="86">
        <f>C106+C108</f>
        <v>650.6</v>
      </c>
      <c r="D105" s="86">
        <f>D106+D108</f>
        <v>749.4</v>
      </c>
      <c r="E105" s="237">
        <f t="shared" si="11"/>
        <v>115.18598217030433</v>
      </c>
      <c r="F105" s="24">
        <f t="shared" si="10"/>
        <v>98.79999999999995</v>
      </c>
    </row>
    <row r="106" spans="1:6" s="1" customFormat="1" ht="28.5" customHeight="1">
      <c r="A106" s="103" t="s">
        <v>175</v>
      </c>
      <c r="B106" s="238" t="s">
        <v>176</v>
      </c>
      <c r="C106" s="227">
        <f>C107</f>
        <v>640</v>
      </c>
      <c r="D106" s="227">
        <f>D107</f>
        <v>738.8</v>
      </c>
      <c r="E106" s="239">
        <f t="shared" si="11"/>
        <v>115.4375</v>
      </c>
      <c r="F106" s="229">
        <f t="shared" si="10"/>
        <v>98.79999999999995</v>
      </c>
    </row>
    <row r="107" spans="1:6" s="1" customFormat="1" ht="29.25" customHeight="1">
      <c r="A107" s="240" t="s">
        <v>177</v>
      </c>
      <c r="B107" s="225" t="s">
        <v>178</v>
      </c>
      <c r="C107" s="100">
        <v>640</v>
      </c>
      <c r="D107" s="100">
        <v>738.8</v>
      </c>
      <c r="E107" s="241">
        <f t="shared" si="11"/>
        <v>115.4375</v>
      </c>
      <c r="F107" s="55">
        <f t="shared" si="10"/>
        <v>98.79999999999995</v>
      </c>
    </row>
    <row r="108" spans="1:6" s="1" customFormat="1" ht="35.25" customHeight="1">
      <c r="A108" s="103" t="s">
        <v>179</v>
      </c>
      <c r="B108" s="242" t="s">
        <v>180</v>
      </c>
      <c r="C108" s="243">
        <f>C109</f>
        <v>10.6</v>
      </c>
      <c r="D108" s="227">
        <f>D109</f>
        <v>10.6</v>
      </c>
      <c r="E108" s="244"/>
      <c r="F108" s="229">
        <f t="shared" si="10"/>
        <v>0</v>
      </c>
    </row>
    <row r="109" spans="1:6" s="1" customFormat="1" ht="36" customHeight="1">
      <c r="A109" s="240" t="s">
        <v>181</v>
      </c>
      <c r="B109" s="225" t="s">
        <v>182</v>
      </c>
      <c r="C109" s="100">
        <v>10.6</v>
      </c>
      <c r="D109" s="100">
        <v>10.6</v>
      </c>
      <c r="E109" s="245"/>
      <c r="F109" s="55">
        <f t="shared" si="10"/>
        <v>0</v>
      </c>
    </row>
    <row r="110" spans="1:6" s="1" customFormat="1" ht="33" customHeight="1">
      <c r="A110" s="216" t="s">
        <v>183</v>
      </c>
      <c r="B110" s="189" t="s">
        <v>184</v>
      </c>
      <c r="C110" s="31">
        <f>C112</f>
        <v>640</v>
      </c>
      <c r="D110" s="31">
        <f>D112</f>
        <v>394.4</v>
      </c>
      <c r="E110" s="246">
        <f t="shared" si="11"/>
        <v>61.625</v>
      </c>
      <c r="F110" s="163">
        <f t="shared" si="10"/>
        <v>-245.60000000000002</v>
      </c>
    </row>
    <row r="111" spans="1:6" s="1" customFormat="1" ht="16.5" customHeight="1">
      <c r="A111" s="164"/>
      <c r="B111" s="26" t="s">
        <v>23</v>
      </c>
      <c r="C111" s="33">
        <f>C110/C12*100</f>
        <v>0.24411315407545003</v>
      </c>
      <c r="D111" s="33">
        <f>D110/D12*100</f>
        <v>0.20245959663108054</v>
      </c>
      <c r="E111" s="23"/>
      <c r="F111" s="28"/>
    </row>
    <row r="112" spans="1:6" s="1" customFormat="1" ht="25.5" customHeight="1">
      <c r="A112" s="221" t="s">
        <v>185</v>
      </c>
      <c r="B112" s="247" t="s">
        <v>186</v>
      </c>
      <c r="C112" s="248">
        <f>SUM(C113)</f>
        <v>640</v>
      </c>
      <c r="D112" s="248">
        <f>SUM(D113)</f>
        <v>394.4</v>
      </c>
      <c r="E112" s="249">
        <f>D112/C112*100</f>
        <v>61.625</v>
      </c>
      <c r="F112" s="181">
        <f>D112-C112</f>
        <v>-245.60000000000002</v>
      </c>
    </row>
    <row r="113" spans="1:6" s="1" customFormat="1" ht="27.75" customHeight="1">
      <c r="A113" s="240" t="s">
        <v>187</v>
      </c>
      <c r="B113" s="98" t="s">
        <v>188</v>
      </c>
      <c r="C113" s="100">
        <v>640</v>
      </c>
      <c r="D113" s="100">
        <v>394.4</v>
      </c>
      <c r="E113" s="76">
        <f>D113/C113*100</f>
        <v>61.625</v>
      </c>
      <c r="F113" s="55">
        <f>D113-C113</f>
        <v>-245.60000000000002</v>
      </c>
    </row>
    <row r="114" spans="1:6" s="1" customFormat="1" ht="27.75" customHeight="1">
      <c r="A114" s="216" t="s">
        <v>189</v>
      </c>
      <c r="B114" s="189" t="s">
        <v>190</v>
      </c>
      <c r="C114" s="31">
        <f>C116+C119+C120+C121+C123+C129+C130+C131+C133+C134</f>
        <v>4186.1</v>
      </c>
      <c r="D114" s="31">
        <f>D116+D119+D120+D121+D123+D129+D130+D131+D133+D134</f>
        <v>2646.5</v>
      </c>
      <c r="E114" s="246">
        <f>D114/C114*100</f>
        <v>63.22113661880987</v>
      </c>
      <c r="F114" s="163">
        <f>D114-C114</f>
        <v>-1539.6000000000004</v>
      </c>
    </row>
    <row r="115" spans="1:6" s="1" customFormat="1" ht="12.75" customHeight="1">
      <c r="A115" s="250"/>
      <c r="B115" s="251" t="s">
        <v>23</v>
      </c>
      <c r="C115" s="252">
        <f>C114/C12*100</f>
        <v>1.5966907410550648</v>
      </c>
      <c r="D115" s="252">
        <f>D114/D12*100</f>
        <v>1.358542906907086</v>
      </c>
      <c r="E115" s="253"/>
      <c r="F115" s="254"/>
    </row>
    <row r="116" spans="1:6" s="1" customFormat="1" ht="21" customHeight="1">
      <c r="A116" s="240" t="s">
        <v>191</v>
      </c>
      <c r="B116" s="255" t="s">
        <v>192</v>
      </c>
      <c r="C116" s="67">
        <f>SUM(C117:C118)</f>
        <v>250</v>
      </c>
      <c r="D116" s="67">
        <f>SUM(D117:D118)</f>
        <v>117.9</v>
      </c>
      <c r="E116" s="256">
        <f aca="true" t="shared" si="12" ref="E116:E127">D116/C116*100</f>
        <v>47.160000000000004</v>
      </c>
      <c r="F116" s="55">
        <f aca="true" t="shared" si="13" ref="F116:F136">D116-C116</f>
        <v>-132.1</v>
      </c>
    </row>
    <row r="117" spans="1:6" s="1" customFormat="1" ht="40.5" customHeight="1">
      <c r="A117" s="129" t="s">
        <v>193</v>
      </c>
      <c r="B117" s="257" t="s">
        <v>194</v>
      </c>
      <c r="C117" s="93">
        <v>100</v>
      </c>
      <c r="D117" s="93">
        <v>73.4</v>
      </c>
      <c r="E117" s="72">
        <f t="shared" si="12"/>
        <v>73.4</v>
      </c>
      <c r="F117" s="45">
        <f t="shared" si="13"/>
        <v>-26.599999999999994</v>
      </c>
    </row>
    <row r="118" spans="1:6" s="1" customFormat="1" ht="23.25" customHeight="1">
      <c r="A118" s="132" t="s">
        <v>195</v>
      </c>
      <c r="B118" s="98" t="s">
        <v>196</v>
      </c>
      <c r="C118" s="100">
        <v>150</v>
      </c>
      <c r="D118" s="100">
        <v>44.5</v>
      </c>
      <c r="E118" s="76">
        <f t="shared" si="12"/>
        <v>29.666666666666668</v>
      </c>
      <c r="F118" s="55">
        <f t="shared" si="13"/>
        <v>-105.5</v>
      </c>
    </row>
    <row r="119" spans="1:6" s="1" customFormat="1" ht="31.5" customHeight="1">
      <c r="A119" s="56" t="s">
        <v>197</v>
      </c>
      <c r="B119" s="258" t="s">
        <v>198</v>
      </c>
      <c r="C119" s="79">
        <v>270</v>
      </c>
      <c r="D119" s="79">
        <v>52.4</v>
      </c>
      <c r="E119" s="59">
        <f t="shared" si="12"/>
        <v>19.407407407407405</v>
      </c>
      <c r="F119" s="24">
        <f t="shared" si="13"/>
        <v>-217.6</v>
      </c>
    </row>
    <row r="120" spans="1:6" s="1" customFormat="1" ht="27" customHeight="1">
      <c r="A120" s="56" t="s">
        <v>199</v>
      </c>
      <c r="B120" s="259" t="s">
        <v>200</v>
      </c>
      <c r="C120" s="260">
        <v>0</v>
      </c>
      <c r="D120" s="260">
        <v>0.5</v>
      </c>
      <c r="E120" s="261"/>
      <c r="F120" s="229">
        <f>D120-C120</f>
        <v>0.5</v>
      </c>
    </row>
    <row r="121" spans="1:6" s="1" customFormat="1" ht="24" customHeight="1">
      <c r="A121" s="103" t="s">
        <v>201</v>
      </c>
      <c r="B121" s="259" t="s">
        <v>202</v>
      </c>
      <c r="C121" s="227">
        <f>C122</f>
        <v>600</v>
      </c>
      <c r="D121" s="227">
        <f>D122</f>
        <v>122.3</v>
      </c>
      <c r="E121" s="262">
        <f t="shared" si="12"/>
        <v>20.383333333333333</v>
      </c>
      <c r="F121" s="229">
        <f t="shared" si="13"/>
        <v>-477.7</v>
      </c>
    </row>
    <row r="122" spans="1:6" s="1" customFormat="1" ht="28.5" customHeight="1">
      <c r="A122" s="240" t="s">
        <v>203</v>
      </c>
      <c r="B122" s="98" t="s">
        <v>204</v>
      </c>
      <c r="C122" s="100">
        <v>600</v>
      </c>
      <c r="D122" s="100">
        <v>122.3</v>
      </c>
      <c r="E122" s="76">
        <f t="shared" si="12"/>
        <v>20.383333333333333</v>
      </c>
      <c r="F122" s="55">
        <f t="shared" si="13"/>
        <v>-477.7</v>
      </c>
    </row>
    <row r="123" spans="1:6" s="1" customFormat="1" ht="41.25" customHeight="1">
      <c r="A123" s="103" t="s">
        <v>205</v>
      </c>
      <c r="B123" s="263" t="s">
        <v>206</v>
      </c>
      <c r="C123" s="227">
        <f>C124+C125+C126+C127</f>
        <v>146</v>
      </c>
      <c r="D123" s="227">
        <f>D124+D125+D126+D127</f>
        <v>166</v>
      </c>
      <c r="E123" s="262">
        <f t="shared" si="12"/>
        <v>113.69863013698631</v>
      </c>
      <c r="F123" s="229">
        <f t="shared" si="13"/>
        <v>20</v>
      </c>
    </row>
    <row r="124" spans="1:6" s="1" customFormat="1" ht="15.75" customHeight="1">
      <c r="A124" s="107" t="s">
        <v>207</v>
      </c>
      <c r="B124" s="264" t="s">
        <v>208</v>
      </c>
      <c r="C124" s="110">
        <v>30</v>
      </c>
      <c r="D124" s="110">
        <v>30</v>
      </c>
      <c r="E124" s="201">
        <f t="shared" si="12"/>
        <v>100</v>
      </c>
      <c r="F124" s="50">
        <f t="shared" si="13"/>
        <v>0</v>
      </c>
    </row>
    <row r="125" spans="1:6" s="1" customFormat="1" ht="19.5" customHeight="1">
      <c r="A125" s="107" t="s">
        <v>209</v>
      </c>
      <c r="B125" s="264" t="s">
        <v>210</v>
      </c>
      <c r="C125" s="110">
        <v>6</v>
      </c>
      <c r="D125" s="110"/>
      <c r="E125" s="201">
        <f t="shared" si="12"/>
        <v>0</v>
      </c>
      <c r="F125" s="50">
        <f t="shared" si="13"/>
        <v>-6</v>
      </c>
    </row>
    <row r="126" spans="1:6" s="1" customFormat="1" ht="19.5" customHeight="1">
      <c r="A126" s="107" t="s">
        <v>211</v>
      </c>
      <c r="B126" s="264" t="s">
        <v>212</v>
      </c>
      <c r="C126" s="110">
        <v>80</v>
      </c>
      <c r="D126" s="110">
        <v>122.5</v>
      </c>
      <c r="E126" s="201">
        <f t="shared" si="12"/>
        <v>153.125</v>
      </c>
      <c r="F126" s="50">
        <f t="shared" si="13"/>
        <v>42.5</v>
      </c>
    </row>
    <row r="127" spans="1:6" s="1" customFormat="1" ht="14.25" customHeight="1">
      <c r="A127" s="240" t="s">
        <v>213</v>
      </c>
      <c r="B127" s="265" t="s">
        <v>214</v>
      </c>
      <c r="C127" s="100">
        <v>30</v>
      </c>
      <c r="D127" s="100">
        <v>13.5</v>
      </c>
      <c r="E127" s="76">
        <f t="shared" si="12"/>
        <v>45</v>
      </c>
      <c r="F127" s="55">
        <f t="shared" si="13"/>
        <v>-16.5</v>
      </c>
    </row>
    <row r="128" spans="1:6" s="1" customFormat="1" ht="21" hidden="1">
      <c r="A128" s="266" t="s">
        <v>215</v>
      </c>
      <c r="B128" s="258" t="s">
        <v>216</v>
      </c>
      <c r="C128" s="58"/>
      <c r="D128" s="58"/>
      <c r="E128" s="59"/>
      <c r="F128" s="24">
        <f t="shared" si="13"/>
        <v>0</v>
      </c>
    </row>
    <row r="129" spans="1:6" s="1" customFormat="1" ht="29.25" customHeight="1">
      <c r="A129" s="266" t="s">
        <v>217</v>
      </c>
      <c r="B129" s="258" t="s">
        <v>218</v>
      </c>
      <c r="C129" s="58">
        <v>899</v>
      </c>
      <c r="D129" s="58">
        <v>676.5</v>
      </c>
      <c r="E129" s="59">
        <f>D129/C129*100</f>
        <v>75.25027808676306</v>
      </c>
      <c r="F129" s="24">
        <f t="shared" si="13"/>
        <v>-222.5</v>
      </c>
    </row>
    <row r="130" spans="1:6" s="1" customFormat="1" ht="19.5" customHeight="1">
      <c r="A130" s="266" t="s">
        <v>219</v>
      </c>
      <c r="B130" s="258" t="s">
        <v>220</v>
      </c>
      <c r="C130" s="58">
        <v>0</v>
      </c>
      <c r="D130" s="58">
        <v>1</v>
      </c>
      <c r="E130" s="59"/>
      <c r="F130" s="24">
        <f t="shared" si="13"/>
        <v>1</v>
      </c>
    </row>
    <row r="131" spans="1:6" s="1" customFormat="1" ht="20.25" customHeight="1">
      <c r="A131" s="267" t="s">
        <v>221</v>
      </c>
      <c r="B131" s="259" t="s">
        <v>222</v>
      </c>
      <c r="C131" s="227">
        <f>C132</f>
        <v>18.8</v>
      </c>
      <c r="D131" s="227">
        <f>D132</f>
        <v>18.9</v>
      </c>
      <c r="E131" s="262"/>
      <c r="F131" s="268">
        <f>D131-C131</f>
        <v>0.09999999999999787</v>
      </c>
    </row>
    <row r="132" spans="1:6" s="1" customFormat="1" ht="30" customHeight="1">
      <c r="A132" s="269" t="s">
        <v>223</v>
      </c>
      <c r="B132" s="98" t="s">
        <v>224</v>
      </c>
      <c r="C132" s="270">
        <v>18.8</v>
      </c>
      <c r="D132" s="270">
        <v>18.9</v>
      </c>
      <c r="E132" s="271"/>
      <c r="F132" s="272">
        <f>D132-C132</f>
        <v>0.09999999999999787</v>
      </c>
    </row>
    <row r="133" spans="1:6" s="1" customFormat="1" ht="30" customHeight="1">
      <c r="A133" s="266" t="s">
        <v>225</v>
      </c>
      <c r="B133" s="171" t="s">
        <v>226</v>
      </c>
      <c r="C133" s="58">
        <v>12.3</v>
      </c>
      <c r="D133" s="58">
        <v>34</v>
      </c>
      <c r="E133" s="59"/>
      <c r="F133" s="24">
        <f>D133-C133</f>
        <v>21.7</v>
      </c>
    </row>
    <row r="134" spans="1:6" s="1" customFormat="1" ht="19.5" customHeight="1">
      <c r="A134" s="273" t="s">
        <v>227</v>
      </c>
      <c r="B134" s="91" t="s">
        <v>228</v>
      </c>
      <c r="C134" s="243">
        <f>C135</f>
        <v>1990</v>
      </c>
      <c r="D134" s="243">
        <f>D135</f>
        <v>1457</v>
      </c>
      <c r="E134" s="213">
        <f>D134/C134*100</f>
        <v>73.21608040201005</v>
      </c>
      <c r="F134" s="274">
        <f t="shared" si="13"/>
        <v>-533</v>
      </c>
    </row>
    <row r="135" spans="1:6" s="1" customFormat="1" ht="21.75" customHeight="1">
      <c r="A135" s="240" t="s">
        <v>229</v>
      </c>
      <c r="B135" s="98" t="s">
        <v>230</v>
      </c>
      <c r="C135" s="100">
        <v>1990</v>
      </c>
      <c r="D135" s="100">
        <v>1457</v>
      </c>
      <c r="E135" s="76">
        <f>D135/C135*100</f>
        <v>73.21608040201005</v>
      </c>
      <c r="F135" s="55">
        <f t="shared" si="13"/>
        <v>-533</v>
      </c>
    </row>
    <row r="136" spans="1:6" s="1" customFormat="1" ht="20.25" customHeight="1">
      <c r="A136" s="216" t="s">
        <v>231</v>
      </c>
      <c r="B136" s="64" t="s">
        <v>232</v>
      </c>
      <c r="C136" s="31">
        <f>C139+C141</f>
        <v>456.7</v>
      </c>
      <c r="D136" s="31">
        <f>D139+D141</f>
        <v>523.9</v>
      </c>
      <c r="E136" s="162"/>
      <c r="F136" s="163">
        <f t="shared" si="13"/>
        <v>67.19999999999999</v>
      </c>
    </row>
    <row r="137" spans="1:6" s="1" customFormat="1" ht="12.75" customHeight="1">
      <c r="A137" s="164"/>
      <c r="B137" s="26" t="s">
        <v>23</v>
      </c>
      <c r="C137" s="33">
        <f>C136/C12*100</f>
        <v>0.17419762104102818</v>
      </c>
      <c r="D137" s="33">
        <f>D136/D12*100</f>
        <v>0.26893656864863874</v>
      </c>
      <c r="E137" s="23"/>
      <c r="F137" s="28"/>
    </row>
    <row r="138" spans="1:6" s="1" customFormat="1" ht="13.5" customHeight="1">
      <c r="A138" s="129" t="s">
        <v>233</v>
      </c>
      <c r="B138" s="275" t="s">
        <v>234</v>
      </c>
      <c r="C138" s="276">
        <f>C139</f>
        <v>0</v>
      </c>
      <c r="D138" s="276">
        <f>D139</f>
        <v>67.1</v>
      </c>
      <c r="E138" s="213"/>
      <c r="F138" s="45">
        <f>D138-C138</f>
        <v>67.1</v>
      </c>
    </row>
    <row r="139" spans="1:6" s="1" customFormat="1" ht="10.5" customHeight="1">
      <c r="A139" s="277" t="s">
        <v>235</v>
      </c>
      <c r="B139" s="171" t="s">
        <v>236</v>
      </c>
      <c r="C139" s="179"/>
      <c r="D139" s="179">
        <v>67.1</v>
      </c>
      <c r="E139" s="278"/>
      <c r="F139" s="279">
        <f>D139-C139</f>
        <v>67.1</v>
      </c>
    </row>
    <row r="140" spans="1:6" s="1" customFormat="1" ht="12.75" customHeight="1">
      <c r="A140" s="129" t="s">
        <v>237</v>
      </c>
      <c r="B140" s="275" t="s">
        <v>238</v>
      </c>
      <c r="C140" s="243">
        <f>C141</f>
        <v>456.7</v>
      </c>
      <c r="D140" s="243">
        <f>D141</f>
        <v>456.8</v>
      </c>
      <c r="E140" s="213"/>
      <c r="F140" s="280">
        <f>D140-C140</f>
        <v>0.10000000000002274</v>
      </c>
    </row>
    <row r="141" spans="1:6" s="1" customFormat="1" ht="13.5" customHeight="1">
      <c r="A141" s="62" t="s">
        <v>239</v>
      </c>
      <c r="B141" s="281" t="s">
        <v>240</v>
      </c>
      <c r="C141" s="99">
        <v>456.7</v>
      </c>
      <c r="D141" s="99">
        <v>456.8</v>
      </c>
      <c r="E141" s="282"/>
      <c r="F141" s="121">
        <f>D141-C141</f>
        <v>0.10000000000002274</v>
      </c>
    </row>
    <row r="142" spans="1:6" s="1" customFormat="1" ht="15" customHeight="1">
      <c r="A142" s="143" t="s">
        <v>241</v>
      </c>
      <c r="B142" s="143"/>
      <c r="C142" s="144">
        <f>C71+C86+C93+C98+C110+C114+C136</f>
        <v>51463.299999999996</v>
      </c>
      <c r="D142" s="144">
        <f>D71+D86+D93+D98+D110+D114+D136</f>
        <v>41076.3</v>
      </c>
      <c r="E142" s="283">
        <f>D142/C142*100</f>
        <v>79.81668489972466</v>
      </c>
      <c r="F142" s="24">
        <f>D142-C142</f>
        <v>-10386.999999999993</v>
      </c>
    </row>
    <row r="143" spans="1:6" s="1" customFormat="1" ht="12.75" customHeight="1">
      <c r="A143" s="147"/>
      <c r="B143" s="284" t="s">
        <v>242</v>
      </c>
      <c r="C143" s="149">
        <f>C142/C203*100</f>
        <v>9.602424298061333</v>
      </c>
      <c r="D143" s="149">
        <f>D142/D203*100</f>
        <v>11.061123327554537</v>
      </c>
      <c r="E143" s="285"/>
      <c r="F143" s="151"/>
    </row>
    <row r="144" spans="1:6" s="1" customFormat="1" ht="10.5" customHeight="1">
      <c r="A144" s="152"/>
      <c r="B144" s="286" t="s">
        <v>243</v>
      </c>
      <c r="C144" s="154">
        <f>C142/C12*100</f>
        <v>19.629482003329855</v>
      </c>
      <c r="D144" s="154">
        <f>D142/D12*100</f>
        <v>21.085930854709066</v>
      </c>
      <c r="E144" s="287"/>
      <c r="F144" s="156"/>
    </row>
    <row r="145" spans="1:6" s="1" customFormat="1" ht="148.5" customHeight="1">
      <c r="A145" s="288"/>
      <c r="B145" s="289"/>
      <c r="C145" s="290"/>
      <c r="D145" s="290"/>
      <c r="E145" s="291"/>
      <c r="F145" s="292"/>
    </row>
    <row r="146" spans="1:6" s="1" customFormat="1" ht="21.75" customHeight="1">
      <c r="A146" s="293" t="s">
        <v>244</v>
      </c>
      <c r="B146" s="294" t="s">
        <v>245</v>
      </c>
      <c r="C146" s="295">
        <f>C148</f>
        <v>273767.2</v>
      </c>
      <c r="D146" s="295">
        <f>D148</f>
        <v>176553.09999999998</v>
      </c>
      <c r="E146" s="296">
        <f>D146/C146*100</f>
        <v>64.49023111607232</v>
      </c>
      <c r="F146" s="39">
        <f>D146-C146</f>
        <v>-97214.10000000003</v>
      </c>
    </row>
    <row r="147" spans="1:6" s="1" customFormat="1" ht="13.5" customHeight="1">
      <c r="A147" s="25"/>
      <c r="B147" s="297" t="s">
        <v>242</v>
      </c>
      <c r="C147" s="298">
        <f>C146/C203*100</f>
        <v>51.081621530143174</v>
      </c>
      <c r="D147" s="298">
        <f>D146/D203*100</f>
        <v>47.54263682371753</v>
      </c>
      <c r="E147" s="299"/>
      <c r="F147" s="28"/>
    </row>
    <row r="148" spans="1:6" s="1" customFormat="1" ht="26.25" customHeight="1">
      <c r="A148" s="300" t="s">
        <v>246</v>
      </c>
      <c r="B148" s="301" t="s">
        <v>247</v>
      </c>
      <c r="C148" s="302">
        <f>C149+C150+C151+C167+C191</f>
        <v>273767.2</v>
      </c>
      <c r="D148" s="302">
        <f>D149+D150+D151+D167+D191</f>
        <v>176553.09999999998</v>
      </c>
      <c r="E148" s="303">
        <f>D148/C148*100</f>
        <v>64.49023111607232</v>
      </c>
      <c r="F148" s="39">
        <f>D148-C148</f>
        <v>-97214.10000000003</v>
      </c>
    </row>
    <row r="149" spans="1:6" s="1" customFormat="1" ht="19.5" customHeight="1">
      <c r="A149" s="56" t="s">
        <v>248</v>
      </c>
      <c r="B149" s="304" t="s">
        <v>249</v>
      </c>
      <c r="C149" s="305">
        <v>17223</v>
      </c>
      <c r="D149" s="305">
        <v>14351</v>
      </c>
      <c r="E149" s="59">
        <f>D149/C149*100</f>
        <v>83.32462404923649</v>
      </c>
      <c r="F149" s="24">
        <f>D149-C149</f>
        <v>-2872</v>
      </c>
    </row>
    <row r="150" spans="1:6" s="1" customFormat="1" ht="22.5" customHeight="1">
      <c r="A150" s="56" t="s">
        <v>250</v>
      </c>
      <c r="B150" s="304" t="s">
        <v>251</v>
      </c>
      <c r="C150" s="305">
        <v>1600</v>
      </c>
      <c r="D150" s="306">
        <v>1600</v>
      </c>
      <c r="E150" s="59">
        <f>D150/C150*100</f>
        <v>100</v>
      </c>
      <c r="F150" s="24">
        <f>D150-C150</f>
        <v>0</v>
      </c>
    </row>
    <row r="151" spans="1:6" s="1" customFormat="1" ht="23.25" customHeight="1">
      <c r="A151" s="307" t="s">
        <v>252</v>
      </c>
      <c r="B151" s="308" t="s">
        <v>253</v>
      </c>
      <c r="C151" s="309">
        <f>C152+C155+C156+C157+C158+C159+C162</f>
        <v>104661.5</v>
      </c>
      <c r="D151" s="309">
        <f>D152+D155+D156+D157+D158+D159+D162</f>
        <v>47463.59999999999</v>
      </c>
      <c r="E151" s="253">
        <f aca="true" t="shared" si="14" ref="E151:E200">D151/C151*100</f>
        <v>45.34962713127558</v>
      </c>
      <c r="F151" s="229">
        <f aca="true" t="shared" si="15" ref="F151:F202">D151-C151</f>
        <v>-57197.90000000001</v>
      </c>
    </row>
    <row r="152" spans="1:6" s="1" customFormat="1" ht="16.5" customHeight="1">
      <c r="A152" s="129" t="s">
        <v>254</v>
      </c>
      <c r="B152" s="310" t="s">
        <v>255</v>
      </c>
      <c r="C152" s="169">
        <f>C153+C154</f>
        <v>5171.5</v>
      </c>
      <c r="D152" s="311">
        <f>D153+D154</f>
        <v>11632</v>
      </c>
      <c r="E152" s="170">
        <f t="shared" si="14"/>
        <v>224.9250700957169</v>
      </c>
      <c r="F152" s="45">
        <f t="shared" si="15"/>
        <v>6460.5</v>
      </c>
    </row>
    <row r="153" spans="1:6" s="1" customFormat="1" ht="13.5" customHeight="1">
      <c r="A153" s="312" t="s">
        <v>256</v>
      </c>
      <c r="B153" s="313" t="s">
        <v>257</v>
      </c>
      <c r="C153" s="314">
        <v>1877.9</v>
      </c>
      <c r="D153" s="315">
        <v>4598.1</v>
      </c>
      <c r="E153" s="316">
        <f t="shared" si="14"/>
        <v>244.85329357260773</v>
      </c>
      <c r="F153" s="317">
        <f t="shared" si="15"/>
        <v>2720.2000000000003</v>
      </c>
    </row>
    <row r="154" spans="1:6" s="1" customFormat="1" ht="13.5" customHeight="1">
      <c r="A154" s="312"/>
      <c r="B154" s="313" t="s">
        <v>258</v>
      </c>
      <c r="C154" s="314">
        <v>3293.6</v>
      </c>
      <c r="D154" s="315">
        <v>7033.9</v>
      </c>
      <c r="E154" s="316">
        <f t="shared" si="14"/>
        <v>213.56266699052705</v>
      </c>
      <c r="F154" s="317">
        <f t="shared" si="15"/>
        <v>3740.2999999999997</v>
      </c>
    </row>
    <row r="155" spans="1:6" s="1" customFormat="1" ht="21.75" customHeight="1">
      <c r="A155" s="177" t="s">
        <v>259</v>
      </c>
      <c r="B155" s="318" t="s">
        <v>260</v>
      </c>
      <c r="C155" s="314">
        <v>53100</v>
      </c>
      <c r="D155" s="315">
        <v>14821.8</v>
      </c>
      <c r="E155" s="316">
        <f t="shared" si="14"/>
        <v>27.91299435028248</v>
      </c>
      <c r="F155" s="317">
        <f t="shared" si="15"/>
        <v>-38278.2</v>
      </c>
    </row>
    <row r="156" spans="1:6" s="1" customFormat="1" ht="21" customHeight="1">
      <c r="A156" s="177" t="s">
        <v>261</v>
      </c>
      <c r="B156" s="319" t="s">
        <v>262</v>
      </c>
      <c r="C156" s="320">
        <v>10000</v>
      </c>
      <c r="D156" s="321"/>
      <c r="E156" s="201">
        <f>D156/C156*100</f>
        <v>0</v>
      </c>
      <c r="F156" s="50">
        <f t="shared" si="15"/>
        <v>-10000</v>
      </c>
    </row>
    <row r="157" spans="1:6" s="1" customFormat="1" ht="18.75" customHeight="1">
      <c r="A157" s="177" t="s">
        <v>263</v>
      </c>
      <c r="B157" s="318" t="s">
        <v>264</v>
      </c>
      <c r="C157" s="320">
        <v>7458.2</v>
      </c>
      <c r="D157" s="321">
        <v>7458.2</v>
      </c>
      <c r="E157" s="201">
        <f t="shared" si="14"/>
        <v>100</v>
      </c>
      <c r="F157" s="50">
        <f t="shared" si="15"/>
        <v>0</v>
      </c>
    </row>
    <row r="158" spans="1:6" s="1" customFormat="1" ht="19.5" customHeight="1">
      <c r="A158" s="177" t="s">
        <v>265</v>
      </c>
      <c r="B158" s="318" t="s">
        <v>266</v>
      </c>
      <c r="C158" s="320">
        <v>1460.1</v>
      </c>
      <c r="D158" s="321">
        <v>1460.1</v>
      </c>
      <c r="E158" s="201">
        <f t="shared" si="14"/>
        <v>100</v>
      </c>
      <c r="F158" s="50">
        <f t="shared" si="15"/>
        <v>0</v>
      </c>
    </row>
    <row r="159" spans="1:6" s="1" customFormat="1" ht="15" customHeight="1">
      <c r="A159" s="177" t="s">
        <v>267</v>
      </c>
      <c r="B159" s="322" t="s">
        <v>268</v>
      </c>
      <c r="C159" s="323">
        <f>C160+C161</f>
        <v>7706.6</v>
      </c>
      <c r="D159" s="324">
        <f>D160+D161</f>
        <v>3407.2</v>
      </c>
      <c r="E159" s="325">
        <f t="shared" si="14"/>
        <v>44.211455116393736</v>
      </c>
      <c r="F159" s="50">
        <f t="shared" si="15"/>
        <v>-4299.400000000001</v>
      </c>
    </row>
    <row r="160" spans="1:6" s="1" customFormat="1" ht="12.75" customHeight="1">
      <c r="A160" s="312" t="s">
        <v>256</v>
      </c>
      <c r="B160" s="313" t="s">
        <v>269</v>
      </c>
      <c r="C160" s="320">
        <v>7019.8</v>
      </c>
      <c r="D160" s="321">
        <v>2916.2</v>
      </c>
      <c r="E160" s="201">
        <f t="shared" si="14"/>
        <v>41.542494088150654</v>
      </c>
      <c r="F160" s="50">
        <f t="shared" si="15"/>
        <v>-4103.6</v>
      </c>
    </row>
    <row r="161" spans="1:6" s="1" customFormat="1" ht="14.25" customHeight="1">
      <c r="A161" s="312"/>
      <c r="B161" s="313" t="s">
        <v>270</v>
      </c>
      <c r="C161" s="320">
        <v>686.8</v>
      </c>
      <c r="D161" s="321">
        <v>491</v>
      </c>
      <c r="E161" s="201">
        <f>D161/C161*100</f>
        <v>71.49097262667443</v>
      </c>
      <c r="F161" s="50">
        <f t="shared" si="15"/>
        <v>-195.79999999999995</v>
      </c>
    </row>
    <row r="162" spans="1:6" s="1" customFormat="1" ht="14.25" customHeight="1">
      <c r="A162" s="177" t="s">
        <v>271</v>
      </c>
      <c r="B162" s="326" t="s">
        <v>272</v>
      </c>
      <c r="C162" s="327">
        <f>C163+C164+C165+C166</f>
        <v>19765.1</v>
      </c>
      <c r="D162" s="328">
        <f>D163+D164+D165+D166</f>
        <v>8684.3</v>
      </c>
      <c r="E162" s="49">
        <f t="shared" si="14"/>
        <v>43.937546483448095</v>
      </c>
      <c r="F162" s="50">
        <f t="shared" si="15"/>
        <v>-11080.8</v>
      </c>
    </row>
    <row r="163" spans="1:6" s="1" customFormat="1" ht="14.25" customHeight="1">
      <c r="A163" s="329" t="s">
        <v>256</v>
      </c>
      <c r="B163" s="322" t="s">
        <v>273</v>
      </c>
      <c r="C163" s="320">
        <v>8775.6</v>
      </c>
      <c r="D163" s="321">
        <v>5673.7</v>
      </c>
      <c r="E163" s="201">
        <f t="shared" si="14"/>
        <v>64.65312913077167</v>
      </c>
      <c r="F163" s="50">
        <f t="shared" si="15"/>
        <v>-3101.9000000000005</v>
      </c>
    </row>
    <row r="164" spans="1:6" s="1" customFormat="1" ht="15" customHeight="1">
      <c r="A164" s="329"/>
      <c r="B164" s="322" t="s">
        <v>274</v>
      </c>
      <c r="C164" s="320">
        <v>295.4</v>
      </c>
      <c r="D164" s="321">
        <v>293.6</v>
      </c>
      <c r="E164" s="201">
        <f t="shared" si="14"/>
        <v>99.39065673662832</v>
      </c>
      <c r="F164" s="50">
        <f t="shared" si="15"/>
        <v>-1.7999999999999545</v>
      </c>
    </row>
    <row r="165" spans="1:6" s="1" customFormat="1" ht="33" customHeight="1">
      <c r="A165" s="329"/>
      <c r="B165" s="322" t="s">
        <v>275</v>
      </c>
      <c r="C165" s="320">
        <v>10000</v>
      </c>
      <c r="D165" s="321">
        <v>2717</v>
      </c>
      <c r="E165" s="201">
        <f t="shared" si="14"/>
        <v>27.169999999999998</v>
      </c>
      <c r="F165" s="50">
        <f t="shared" si="15"/>
        <v>-7283</v>
      </c>
    </row>
    <row r="166" spans="1:6" s="1" customFormat="1" ht="21.75" customHeight="1">
      <c r="A166" s="329"/>
      <c r="B166" s="322" t="s">
        <v>276</v>
      </c>
      <c r="C166" s="75">
        <v>694.1</v>
      </c>
      <c r="D166" s="330"/>
      <c r="E166" s="76">
        <f t="shared" si="14"/>
        <v>0</v>
      </c>
      <c r="F166" s="55">
        <f t="shared" si="15"/>
        <v>-694.1</v>
      </c>
    </row>
    <row r="167" spans="1:6" s="1" customFormat="1" ht="18.75" customHeight="1">
      <c r="A167" s="331" t="s">
        <v>277</v>
      </c>
      <c r="B167" s="332" t="s">
        <v>278</v>
      </c>
      <c r="C167" s="31">
        <f>C168+C169+C170+C171+C172+C179+C180+C181+C182+C183+C184</f>
        <v>143146</v>
      </c>
      <c r="D167" s="31">
        <f>D168+D169+D170+D171+D172+D179+D180+D181+D182+D183+D184</f>
        <v>106605.2</v>
      </c>
      <c r="E167" s="23">
        <f t="shared" si="14"/>
        <v>74.47305548181576</v>
      </c>
      <c r="F167" s="24">
        <f t="shared" si="15"/>
        <v>-36540.8</v>
      </c>
    </row>
    <row r="168" spans="1:6" s="1" customFormat="1" ht="23.25" customHeight="1">
      <c r="A168" s="129" t="s">
        <v>279</v>
      </c>
      <c r="B168" s="310" t="s">
        <v>280</v>
      </c>
      <c r="C168" s="71">
        <v>394</v>
      </c>
      <c r="D168" s="71">
        <v>394</v>
      </c>
      <c r="E168" s="72">
        <f t="shared" si="14"/>
        <v>100</v>
      </c>
      <c r="F168" s="45">
        <f t="shared" si="15"/>
        <v>0</v>
      </c>
    </row>
    <row r="169" spans="1:6" s="1" customFormat="1" ht="22.5" customHeight="1">
      <c r="A169" s="177" t="s">
        <v>281</v>
      </c>
      <c r="B169" s="319" t="s">
        <v>282</v>
      </c>
      <c r="C169" s="320">
        <v>104.8</v>
      </c>
      <c r="D169" s="320">
        <v>104.8</v>
      </c>
      <c r="E169" s="201"/>
      <c r="F169" s="50">
        <f t="shared" si="15"/>
        <v>0</v>
      </c>
    </row>
    <row r="170" spans="1:6" s="1" customFormat="1" ht="23.25" customHeight="1">
      <c r="A170" s="177" t="s">
        <v>283</v>
      </c>
      <c r="B170" s="319" t="s">
        <v>284</v>
      </c>
      <c r="C170" s="320">
        <v>86.9</v>
      </c>
      <c r="D170" s="320">
        <v>24.8</v>
      </c>
      <c r="E170" s="201">
        <f t="shared" si="14"/>
        <v>28.5385500575374</v>
      </c>
      <c r="F170" s="50">
        <f t="shared" si="15"/>
        <v>-62.10000000000001</v>
      </c>
    </row>
    <row r="171" spans="1:6" s="1" customFormat="1" ht="15.75" customHeight="1">
      <c r="A171" s="177" t="s">
        <v>285</v>
      </c>
      <c r="B171" s="319" t="s">
        <v>286</v>
      </c>
      <c r="C171" s="320">
        <v>2921.7</v>
      </c>
      <c r="D171" s="320">
        <v>2170.7</v>
      </c>
      <c r="E171" s="201">
        <f t="shared" si="14"/>
        <v>74.29578669952424</v>
      </c>
      <c r="F171" s="50">
        <f t="shared" si="15"/>
        <v>-751</v>
      </c>
    </row>
    <row r="172" spans="1:6" s="1" customFormat="1" ht="16.5" customHeight="1">
      <c r="A172" s="177" t="s">
        <v>287</v>
      </c>
      <c r="B172" s="333" t="s">
        <v>288</v>
      </c>
      <c r="C172" s="323">
        <f>C173+C174+C175+C176+C177+C178</f>
        <v>2371.7000000000003</v>
      </c>
      <c r="D172" s="323">
        <f>D173+D174+D175+D176+D177+D178</f>
        <v>1536.3000000000002</v>
      </c>
      <c r="E172" s="325">
        <f t="shared" si="14"/>
        <v>64.77632078256104</v>
      </c>
      <c r="F172" s="50">
        <f t="shared" si="15"/>
        <v>-835.4000000000001</v>
      </c>
    </row>
    <row r="173" spans="1:6" s="1" customFormat="1" ht="14.25" customHeight="1">
      <c r="A173" s="312" t="s">
        <v>256</v>
      </c>
      <c r="B173" s="333" t="s">
        <v>289</v>
      </c>
      <c r="C173" s="320">
        <v>213.3</v>
      </c>
      <c r="D173" s="320">
        <v>161.4</v>
      </c>
      <c r="E173" s="201">
        <f t="shared" si="14"/>
        <v>75.66807313642757</v>
      </c>
      <c r="F173" s="50">
        <f t="shared" si="15"/>
        <v>-51.900000000000006</v>
      </c>
    </row>
    <row r="174" spans="1:6" s="1" customFormat="1" ht="17.25" customHeight="1">
      <c r="A174" s="312"/>
      <c r="B174" s="333" t="s">
        <v>290</v>
      </c>
      <c r="C174" s="320">
        <v>301.3</v>
      </c>
      <c r="D174" s="320">
        <v>200.3</v>
      </c>
      <c r="E174" s="201">
        <f t="shared" si="14"/>
        <v>66.47859276468637</v>
      </c>
      <c r="F174" s="50">
        <f t="shared" si="15"/>
        <v>-101</v>
      </c>
    </row>
    <row r="175" spans="1:6" s="1" customFormat="1" ht="15" customHeight="1">
      <c r="A175" s="312"/>
      <c r="B175" s="333" t="s">
        <v>291</v>
      </c>
      <c r="C175" s="320">
        <v>213.3</v>
      </c>
      <c r="D175" s="320">
        <v>160.1</v>
      </c>
      <c r="E175" s="201">
        <f t="shared" si="14"/>
        <v>75.05860290670417</v>
      </c>
      <c r="F175" s="50">
        <f t="shared" si="15"/>
        <v>-53.20000000000002</v>
      </c>
    </row>
    <row r="176" spans="1:6" s="1" customFormat="1" ht="16.5" customHeight="1">
      <c r="A176" s="312"/>
      <c r="B176" s="333" t="s">
        <v>292</v>
      </c>
      <c r="C176" s="320">
        <v>1159</v>
      </c>
      <c r="D176" s="320">
        <v>756</v>
      </c>
      <c r="E176" s="201">
        <f t="shared" si="14"/>
        <v>65.22864538395167</v>
      </c>
      <c r="F176" s="50">
        <f t="shared" si="15"/>
        <v>-403</v>
      </c>
    </row>
    <row r="177" spans="1:6" s="1" customFormat="1" ht="17.25" customHeight="1">
      <c r="A177" s="312"/>
      <c r="B177" s="333" t="s">
        <v>293</v>
      </c>
      <c r="C177" s="320">
        <v>384.8</v>
      </c>
      <c r="D177" s="320">
        <v>208.5</v>
      </c>
      <c r="E177" s="201">
        <f t="shared" si="14"/>
        <v>54.183991683991685</v>
      </c>
      <c r="F177" s="50">
        <f t="shared" si="15"/>
        <v>-176.3</v>
      </c>
    </row>
    <row r="178" spans="1:6" s="1" customFormat="1" ht="44.25" customHeight="1">
      <c r="A178" s="312"/>
      <c r="B178" s="333" t="s">
        <v>294</v>
      </c>
      <c r="C178" s="320">
        <v>100</v>
      </c>
      <c r="D178" s="320">
        <v>50</v>
      </c>
      <c r="E178" s="201">
        <f t="shared" si="14"/>
        <v>50</v>
      </c>
      <c r="F178" s="50">
        <f t="shared" si="15"/>
        <v>-50</v>
      </c>
    </row>
    <row r="179" spans="1:6" s="1" customFormat="1" ht="44.25" customHeight="1">
      <c r="A179" s="177" t="s">
        <v>295</v>
      </c>
      <c r="B179" s="319" t="s">
        <v>296</v>
      </c>
      <c r="C179" s="320">
        <v>2970</v>
      </c>
      <c r="D179" s="320">
        <v>2970</v>
      </c>
      <c r="E179" s="201">
        <f t="shared" si="14"/>
        <v>100</v>
      </c>
      <c r="F179" s="50">
        <f t="shared" si="15"/>
        <v>0</v>
      </c>
    </row>
    <row r="180" spans="1:6" s="1" customFormat="1" ht="21" customHeight="1">
      <c r="A180" s="177" t="s">
        <v>297</v>
      </c>
      <c r="B180" s="322" t="s">
        <v>298</v>
      </c>
      <c r="C180" s="320">
        <v>3733.9</v>
      </c>
      <c r="D180" s="320">
        <v>2621.6</v>
      </c>
      <c r="E180" s="201">
        <f t="shared" si="14"/>
        <v>70.21077157931384</v>
      </c>
      <c r="F180" s="50">
        <f t="shared" si="15"/>
        <v>-1112.3000000000002</v>
      </c>
    </row>
    <row r="181" spans="1:6" s="1" customFormat="1" ht="22.5" customHeight="1">
      <c r="A181" s="177" t="s">
        <v>299</v>
      </c>
      <c r="B181" s="319" t="s">
        <v>300</v>
      </c>
      <c r="C181" s="320">
        <v>3029.8</v>
      </c>
      <c r="D181" s="320">
        <v>2557</v>
      </c>
      <c r="E181" s="201">
        <f t="shared" si="14"/>
        <v>84.39500957158887</v>
      </c>
      <c r="F181" s="50">
        <f t="shared" si="15"/>
        <v>-472.8000000000002</v>
      </c>
    </row>
    <row r="182" spans="1:6" s="1" customFormat="1" ht="33" customHeight="1">
      <c r="A182" s="177" t="s">
        <v>301</v>
      </c>
      <c r="B182" s="319" t="s">
        <v>302</v>
      </c>
      <c r="C182" s="320">
        <v>2732.4</v>
      </c>
      <c r="D182" s="320">
        <v>2732.4</v>
      </c>
      <c r="E182" s="201">
        <f t="shared" si="14"/>
        <v>100</v>
      </c>
      <c r="F182" s="50">
        <f t="shared" si="15"/>
        <v>0</v>
      </c>
    </row>
    <row r="183" spans="1:6" s="1" customFormat="1" ht="33" customHeight="1">
      <c r="A183" s="177" t="s">
        <v>303</v>
      </c>
      <c r="B183" s="319" t="s">
        <v>304</v>
      </c>
      <c r="C183" s="320">
        <v>0</v>
      </c>
      <c r="D183" s="320">
        <v>0</v>
      </c>
      <c r="E183" s="201"/>
      <c r="F183" s="50">
        <f t="shared" si="15"/>
        <v>0</v>
      </c>
    </row>
    <row r="184" spans="1:6" s="1" customFormat="1" ht="18" customHeight="1">
      <c r="A184" s="177" t="s">
        <v>305</v>
      </c>
      <c r="B184" s="326" t="s">
        <v>306</v>
      </c>
      <c r="C184" s="327">
        <f>C185+C188+C189+C190</f>
        <v>124800.79999999999</v>
      </c>
      <c r="D184" s="327">
        <f>D185+D188+D189+D190</f>
        <v>91493.59999999999</v>
      </c>
      <c r="E184" s="49">
        <f t="shared" si="14"/>
        <v>73.31170954032345</v>
      </c>
      <c r="F184" s="50">
        <f t="shared" si="15"/>
        <v>-33307.2</v>
      </c>
    </row>
    <row r="185" spans="1:6" s="1" customFormat="1" ht="15.75" customHeight="1">
      <c r="A185" s="329" t="s">
        <v>256</v>
      </c>
      <c r="B185" s="322" t="s">
        <v>307</v>
      </c>
      <c r="C185" s="323">
        <f>C186+C187</f>
        <v>123791.4</v>
      </c>
      <c r="D185" s="323">
        <f>D186+D187</f>
        <v>91062.4</v>
      </c>
      <c r="E185" s="325">
        <f t="shared" si="14"/>
        <v>73.56116822331761</v>
      </c>
      <c r="F185" s="50">
        <f t="shared" si="15"/>
        <v>-32729</v>
      </c>
    </row>
    <row r="186" spans="1:6" s="1" customFormat="1" ht="15.75" customHeight="1">
      <c r="A186" s="329"/>
      <c r="B186" s="313" t="s">
        <v>308</v>
      </c>
      <c r="C186" s="320">
        <v>122200</v>
      </c>
      <c r="D186" s="320">
        <v>89677</v>
      </c>
      <c r="E186" s="201">
        <f t="shared" si="14"/>
        <v>73.38543371522096</v>
      </c>
      <c r="F186" s="50">
        <f t="shared" si="15"/>
        <v>-32523</v>
      </c>
    </row>
    <row r="187" spans="1:6" s="1" customFormat="1" ht="15.75" customHeight="1">
      <c r="A187" s="329"/>
      <c r="B187" s="313" t="s">
        <v>309</v>
      </c>
      <c r="C187" s="320">
        <v>1591.4</v>
      </c>
      <c r="D187" s="320">
        <v>1385.4</v>
      </c>
      <c r="E187" s="201">
        <f t="shared" si="14"/>
        <v>87.05542289807717</v>
      </c>
      <c r="F187" s="50">
        <f t="shared" si="15"/>
        <v>-206</v>
      </c>
    </row>
    <row r="188" spans="1:6" s="1" customFormat="1" ht="36.75" customHeight="1">
      <c r="A188" s="329"/>
      <c r="B188" s="334" t="s">
        <v>310</v>
      </c>
      <c r="C188" s="320">
        <v>491</v>
      </c>
      <c r="D188" s="320">
        <v>382.9</v>
      </c>
      <c r="E188" s="201">
        <f t="shared" si="14"/>
        <v>77.9837067209776</v>
      </c>
      <c r="F188" s="50">
        <f t="shared" si="15"/>
        <v>-108.10000000000002</v>
      </c>
    </row>
    <row r="189" spans="1:6" s="1" customFormat="1" ht="33.75" customHeight="1">
      <c r="A189" s="329"/>
      <c r="B189" s="322" t="s">
        <v>311</v>
      </c>
      <c r="C189" s="320">
        <v>368.4</v>
      </c>
      <c r="D189" s="320">
        <v>48.3</v>
      </c>
      <c r="E189" s="201">
        <f t="shared" si="14"/>
        <v>13.110749185667753</v>
      </c>
      <c r="F189" s="50">
        <f t="shared" si="15"/>
        <v>-320.09999999999997</v>
      </c>
    </row>
    <row r="190" spans="1:6" s="1" customFormat="1" ht="23.25" customHeight="1">
      <c r="A190" s="329"/>
      <c r="B190" s="335" t="s">
        <v>312</v>
      </c>
      <c r="C190" s="75">
        <v>150</v>
      </c>
      <c r="D190" s="75">
        <v>0</v>
      </c>
      <c r="E190" s="76">
        <f t="shared" si="14"/>
        <v>0</v>
      </c>
      <c r="F190" s="55">
        <f t="shared" si="15"/>
        <v>-150</v>
      </c>
    </row>
    <row r="191" spans="1:6" s="1" customFormat="1" ht="23.25" customHeight="1">
      <c r="A191" s="331" t="s">
        <v>313</v>
      </c>
      <c r="B191" s="336" t="s">
        <v>314</v>
      </c>
      <c r="C191" s="337">
        <f>C192+C194+C201</f>
        <v>7136.7</v>
      </c>
      <c r="D191" s="337">
        <f>D192+D194+D201</f>
        <v>6533.300000000001</v>
      </c>
      <c r="E191" s="338">
        <f t="shared" si="14"/>
        <v>91.54511188644612</v>
      </c>
      <c r="F191" s="181">
        <f t="shared" si="15"/>
        <v>-603.3999999999987</v>
      </c>
    </row>
    <row r="192" spans="1:6" s="1" customFormat="1" ht="26.25" customHeight="1">
      <c r="A192" s="339" t="s">
        <v>315</v>
      </c>
      <c r="B192" s="340" t="s">
        <v>316</v>
      </c>
      <c r="C192" s="341">
        <f>C193</f>
        <v>105.3</v>
      </c>
      <c r="D192" s="341">
        <f>D193</f>
        <v>105.3</v>
      </c>
      <c r="E192" s="342">
        <f t="shared" si="14"/>
        <v>100</v>
      </c>
      <c r="F192" s="229">
        <f t="shared" si="15"/>
        <v>0</v>
      </c>
    </row>
    <row r="193" spans="1:6" s="1" customFormat="1" ht="32.25" customHeight="1">
      <c r="A193" s="56" t="s">
        <v>315</v>
      </c>
      <c r="B193" s="343" t="s">
        <v>317</v>
      </c>
      <c r="C193" s="79">
        <v>105.3</v>
      </c>
      <c r="D193" s="79">
        <v>105.3</v>
      </c>
      <c r="E193" s="59">
        <f t="shared" si="14"/>
        <v>100</v>
      </c>
      <c r="F193" s="24">
        <f t="shared" si="15"/>
        <v>0</v>
      </c>
    </row>
    <row r="194" spans="1:6" s="1" customFormat="1" ht="18.75" customHeight="1">
      <c r="A194" s="344" t="s">
        <v>318</v>
      </c>
      <c r="B194" s="345" t="s">
        <v>319</v>
      </c>
      <c r="C194" s="346">
        <f>C195</f>
        <v>7031.4</v>
      </c>
      <c r="D194" s="346">
        <f>D195</f>
        <v>6428.000000000001</v>
      </c>
      <c r="E194" s="185">
        <f t="shared" si="14"/>
        <v>91.41849418323523</v>
      </c>
      <c r="F194" s="24">
        <f t="shared" si="15"/>
        <v>-603.3999999999987</v>
      </c>
    </row>
    <row r="195" spans="1:6" s="1" customFormat="1" ht="25.5" customHeight="1">
      <c r="A195" s="347" t="s">
        <v>320</v>
      </c>
      <c r="B195" s="348" t="s">
        <v>321</v>
      </c>
      <c r="C195" s="349">
        <f>C196+C197+C198+C199+C200</f>
        <v>7031.4</v>
      </c>
      <c r="D195" s="349">
        <f>D196+D197+D198+D199+D200</f>
        <v>6428.000000000001</v>
      </c>
      <c r="E195" s="350">
        <f t="shared" si="14"/>
        <v>91.41849418323523</v>
      </c>
      <c r="F195" s="181">
        <f t="shared" si="15"/>
        <v>-603.3999999999987</v>
      </c>
    </row>
    <row r="196" spans="1:6" s="1" customFormat="1" ht="19.5" customHeight="1">
      <c r="A196" s="351" t="s">
        <v>256</v>
      </c>
      <c r="B196" s="313" t="s">
        <v>322</v>
      </c>
      <c r="C196" s="352">
        <v>1950</v>
      </c>
      <c r="D196" s="320">
        <v>1919.8</v>
      </c>
      <c r="E196" s="201">
        <f t="shared" si="14"/>
        <v>98.45128205128205</v>
      </c>
      <c r="F196" s="50">
        <f t="shared" si="15"/>
        <v>-30.200000000000045</v>
      </c>
    </row>
    <row r="197" spans="1:6" s="1" customFormat="1" ht="18.75" customHeight="1">
      <c r="A197" s="351"/>
      <c r="B197" s="313" t="s">
        <v>323</v>
      </c>
      <c r="C197" s="320">
        <v>2603.4</v>
      </c>
      <c r="D197" s="320">
        <v>2603.3</v>
      </c>
      <c r="E197" s="201">
        <f t="shared" si="14"/>
        <v>99.9961588691711</v>
      </c>
      <c r="F197" s="50">
        <f t="shared" si="15"/>
        <v>-0.09999999999990905</v>
      </c>
    </row>
    <row r="198" spans="1:6" s="1" customFormat="1" ht="18.75" customHeight="1">
      <c r="A198" s="351"/>
      <c r="B198" s="313" t="s">
        <v>324</v>
      </c>
      <c r="C198" s="320">
        <v>40</v>
      </c>
      <c r="D198" s="320">
        <v>40</v>
      </c>
      <c r="E198" s="201">
        <f>D198/C198*100</f>
        <v>100</v>
      </c>
      <c r="F198" s="50">
        <f>D198-C198</f>
        <v>0</v>
      </c>
    </row>
    <row r="199" spans="1:6" s="1" customFormat="1" ht="18.75" customHeight="1">
      <c r="A199" s="351"/>
      <c r="B199" s="313" t="s">
        <v>325</v>
      </c>
      <c r="C199" s="320">
        <v>1234.3</v>
      </c>
      <c r="D199" s="320">
        <v>963.3</v>
      </c>
      <c r="E199" s="201">
        <f>D199/C199*100</f>
        <v>78.04423559912502</v>
      </c>
      <c r="F199" s="50">
        <f>D199-C199</f>
        <v>-271</v>
      </c>
    </row>
    <row r="200" spans="1:6" s="1" customFormat="1" ht="23.25" customHeight="1">
      <c r="A200" s="351"/>
      <c r="B200" s="353" t="s">
        <v>326</v>
      </c>
      <c r="C200" s="75">
        <v>1203.7</v>
      </c>
      <c r="D200" s="75">
        <v>901.6</v>
      </c>
      <c r="E200" s="76">
        <f t="shared" si="14"/>
        <v>74.90238431502866</v>
      </c>
      <c r="F200" s="55">
        <f t="shared" si="15"/>
        <v>-302.1</v>
      </c>
    </row>
    <row r="201" spans="1:6" s="1" customFormat="1" ht="18" customHeight="1">
      <c r="A201" s="354" t="s">
        <v>327</v>
      </c>
      <c r="B201" s="355" t="s">
        <v>328</v>
      </c>
      <c r="C201" s="356">
        <f>C202</f>
        <v>0</v>
      </c>
      <c r="D201" s="356">
        <f>D202</f>
        <v>0</v>
      </c>
      <c r="E201" s="357"/>
      <c r="F201" s="45">
        <f t="shared" si="15"/>
        <v>0</v>
      </c>
    </row>
    <row r="202" spans="1:6" s="1" customFormat="1" ht="15" customHeight="1">
      <c r="A202" s="358"/>
      <c r="B202" s="359"/>
      <c r="C202" s="360"/>
      <c r="D202" s="122"/>
      <c r="E202" s="282"/>
      <c r="F202" s="39">
        <f t="shared" si="15"/>
        <v>0</v>
      </c>
    </row>
    <row r="203" spans="1:6" s="1" customFormat="1" ht="23.25" customHeight="1">
      <c r="A203" s="361" t="s">
        <v>329</v>
      </c>
      <c r="B203" s="362" t="s">
        <v>330</v>
      </c>
      <c r="C203" s="363">
        <f>C12+C146</f>
        <v>535940.7</v>
      </c>
      <c r="D203" s="363">
        <f>D12+D146</f>
        <v>371357.3999999999</v>
      </c>
      <c r="E203" s="364">
        <f>D203/C203*100</f>
        <v>69.29076295194598</v>
      </c>
      <c r="F203" s="365">
        <f>D203-C203</f>
        <v>-164583.30000000005</v>
      </c>
    </row>
    <row r="204" spans="1:6" s="1" customFormat="1" ht="15" customHeight="1">
      <c r="A204" s="366"/>
      <c r="B204" s="367" t="s">
        <v>331</v>
      </c>
      <c r="C204" s="368"/>
      <c r="D204" s="368"/>
      <c r="E204" s="369"/>
      <c r="F204" s="370"/>
    </row>
    <row r="205" spans="1:6" s="1" customFormat="1" ht="15.75" customHeight="1">
      <c r="A205" s="371" t="s">
        <v>332</v>
      </c>
      <c r="B205" s="372" t="s">
        <v>333</v>
      </c>
      <c r="C205" s="373">
        <f>C203-C207</f>
        <v>280996.49999999994</v>
      </c>
      <c r="D205" s="79">
        <f>D203-D207</f>
        <v>210755.29999999993</v>
      </c>
      <c r="E205" s="374">
        <f>D205/C205*100</f>
        <v>75.00282031982604</v>
      </c>
      <c r="F205" s="24">
        <f>D205-C205</f>
        <v>-70241.20000000001</v>
      </c>
    </row>
    <row r="206" spans="1:6" s="1" customFormat="1" ht="12.75" customHeight="1">
      <c r="A206" s="371"/>
      <c r="B206" s="375" t="s">
        <v>334</v>
      </c>
      <c r="C206" s="376">
        <f>C205/C203*100</f>
        <v>52.430520764704</v>
      </c>
      <c r="D206" s="376">
        <f>D205/D203*100</f>
        <v>56.75268622626074</v>
      </c>
      <c r="E206" s="283"/>
      <c r="F206" s="28"/>
    </row>
    <row r="207" spans="1:6" s="1" customFormat="1" ht="15.75" customHeight="1">
      <c r="A207" s="371"/>
      <c r="B207" s="377" t="s">
        <v>335</v>
      </c>
      <c r="C207" s="378">
        <f>C148-(C149+C150)</f>
        <v>254944.2</v>
      </c>
      <c r="D207" s="379">
        <f>D148-(D149+D150)</f>
        <v>160602.09999999998</v>
      </c>
      <c r="E207" s="380">
        <f>D207/C207*100</f>
        <v>62.99500047461365</v>
      </c>
      <c r="F207" s="39">
        <f>D207-C207</f>
        <v>-94342.10000000003</v>
      </c>
    </row>
    <row r="208" spans="1:6" s="1" customFormat="1" ht="12" customHeight="1">
      <c r="A208" s="371"/>
      <c r="B208" s="375" t="s">
        <v>334</v>
      </c>
      <c r="C208" s="376">
        <f>C207/C203*100</f>
        <v>47.569479235296</v>
      </c>
      <c r="D208" s="376">
        <f>D207/D203*100</f>
        <v>43.247313773739265</v>
      </c>
      <c r="E208" s="283"/>
      <c r="F208" s="28"/>
    </row>
  </sheetData>
  <sheetProtection selectLockedCells="1" selectUnlockedCells="1"/>
  <mergeCells count="21">
    <mergeCell ref="B1:F1"/>
    <mergeCell ref="B2:F2"/>
    <mergeCell ref="B3:F3"/>
    <mergeCell ref="A4:F4"/>
    <mergeCell ref="A5:F5"/>
    <mergeCell ref="A6:F6"/>
    <mergeCell ref="A8:A11"/>
    <mergeCell ref="B8:B11"/>
    <mergeCell ref="C8:C11"/>
    <mergeCell ref="D8:E8"/>
    <mergeCell ref="F8:F11"/>
    <mergeCell ref="A17:A19"/>
    <mergeCell ref="A67:B67"/>
    <mergeCell ref="A142:B142"/>
    <mergeCell ref="A153:A154"/>
    <mergeCell ref="A160:A161"/>
    <mergeCell ref="A163:A166"/>
    <mergeCell ref="A173:A178"/>
    <mergeCell ref="A185:A190"/>
    <mergeCell ref="A196:A200"/>
    <mergeCell ref="A205:A208"/>
  </mergeCells>
  <printOptions/>
  <pageMargins left="0.5902777777777778" right="0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2"/>
  <sheetViews>
    <sheetView zoomScale="120" zoomScaleNormal="120" workbookViewId="0" topLeftCell="A2">
      <pane ySplit="65535" topLeftCell="A1" activePane="bottomLeft" state="split"/>
      <selection pane="topLeft" activeCell="A2" sqref="A2"/>
      <selection pane="bottomLeft" activeCell="M340" sqref="M340"/>
    </sheetView>
  </sheetViews>
  <sheetFormatPr defaultColWidth="9.00390625" defaultRowHeight="23.25" customHeight="1"/>
  <cols>
    <col min="1" max="1" width="3.625" style="0" customWidth="1"/>
    <col min="2" max="2" width="53.00390625" style="0" customWidth="1"/>
    <col min="3" max="4" width="7.125" style="0" customWidth="1"/>
    <col min="5" max="5" width="4.25390625" style="0" customWidth="1"/>
    <col min="6" max="6" width="7.00390625" style="0" customWidth="1"/>
    <col min="7" max="7" width="7.125" style="0" customWidth="1"/>
    <col min="8" max="8" width="4.75390625" style="0" customWidth="1"/>
    <col min="9" max="9" width="5.75390625" style="0" customWidth="1"/>
    <col min="11" max="11" width="7.375" style="0" customWidth="1"/>
    <col min="12" max="12" width="6.375" style="0" customWidth="1"/>
    <col min="13" max="13" width="7.875" style="0" customWidth="1"/>
  </cols>
  <sheetData>
    <row r="1" spans="1:9" s="1" customFormat="1" ht="24" customHeight="1">
      <c r="A1" s="381"/>
      <c r="B1" s="382"/>
      <c r="C1" s="383" t="s">
        <v>336</v>
      </c>
      <c r="D1" s="384"/>
      <c r="E1" s="384"/>
      <c r="F1" s="384"/>
      <c r="G1" s="384"/>
      <c r="H1" s="384"/>
      <c r="I1" s="384"/>
    </row>
    <row r="2" spans="1:9" s="1" customFormat="1" ht="9" customHeight="1">
      <c r="A2" s="385" t="s">
        <v>337</v>
      </c>
      <c r="B2" s="385" t="s">
        <v>338</v>
      </c>
      <c r="C2" s="10" t="s">
        <v>9</v>
      </c>
      <c r="D2" s="386" t="s">
        <v>339</v>
      </c>
      <c r="E2" s="386"/>
      <c r="F2" s="387" t="s">
        <v>340</v>
      </c>
      <c r="G2" s="388" t="s">
        <v>341</v>
      </c>
      <c r="H2" s="388"/>
      <c r="I2" s="388"/>
    </row>
    <row r="3" spans="1:9" s="1" customFormat="1" ht="9" customHeight="1">
      <c r="A3" s="385"/>
      <c r="B3" s="385"/>
      <c r="C3" s="10"/>
      <c r="D3" s="389" t="s">
        <v>12</v>
      </c>
      <c r="E3" s="390" t="s">
        <v>13</v>
      </c>
      <c r="F3" s="387"/>
      <c r="G3" s="391" t="s">
        <v>342</v>
      </c>
      <c r="H3" s="391"/>
      <c r="I3" s="391"/>
    </row>
    <row r="4" spans="1:9" s="1" customFormat="1" ht="15" customHeight="1">
      <c r="A4" s="385"/>
      <c r="B4" s="385"/>
      <c r="C4" s="10"/>
      <c r="D4" s="16" t="s">
        <v>14</v>
      </c>
      <c r="E4" s="392" t="s">
        <v>15</v>
      </c>
      <c r="F4" s="387"/>
      <c r="G4" s="393" t="s">
        <v>343</v>
      </c>
      <c r="H4" s="12" t="s">
        <v>344</v>
      </c>
      <c r="I4" s="394" t="s">
        <v>345</v>
      </c>
    </row>
    <row r="5" spans="1:9" s="1" customFormat="1" ht="24" customHeight="1">
      <c r="A5" s="385"/>
      <c r="B5" s="385"/>
      <c r="C5" s="10"/>
      <c r="D5" s="395" t="s">
        <v>16</v>
      </c>
      <c r="E5" s="392" t="s">
        <v>17</v>
      </c>
      <c r="F5" s="387"/>
      <c r="G5" s="393"/>
      <c r="H5" s="12"/>
      <c r="I5" s="394"/>
    </row>
    <row r="6" spans="1:9" s="1" customFormat="1" ht="20.25" customHeight="1">
      <c r="A6" s="396" t="s">
        <v>346</v>
      </c>
      <c r="B6" s="397" t="s">
        <v>347</v>
      </c>
      <c r="C6" s="398">
        <f>C8+C9+C13+C14+C15+C18+C21+C22</f>
        <v>40734.5</v>
      </c>
      <c r="D6" s="398">
        <f>D8+D9+D13+D14+D15+D18+D21+D22</f>
        <v>30101.699999999997</v>
      </c>
      <c r="E6" s="399">
        <f>D6/C6</f>
        <v>0.7389731063349249</v>
      </c>
      <c r="F6" s="400">
        <f>C6-D6</f>
        <v>10632.800000000003</v>
      </c>
      <c r="G6" s="398">
        <f>G8+G9+G13+G14+G15+G18+G21+G22</f>
        <v>30101.699999999997</v>
      </c>
      <c r="H6" s="399">
        <f>G6/C6</f>
        <v>0.7389731063349249</v>
      </c>
      <c r="I6" s="398">
        <f>D6-G6</f>
        <v>0</v>
      </c>
    </row>
    <row r="7" spans="1:9" s="1" customFormat="1" ht="12" customHeight="1">
      <c r="A7" s="401"/>
      <c r="B7" s="402" t="s">
        <v>348</v>
      </c>
      <c r="C7" s="403">
        <f>C6/C324*100</f>
        <v>7.555617053961328</v>
      </c>
      <c r="D7" s="404">
        <f>D6/D324*100</f>
        <v>8.497563228462573</v>
      </c>
      <c r="E7" s="405"/>
      <c r="F7" s="406"/>
      <c r="G7" s="403">
        <f>G6/G324*100</f>
        <v>8.627974440854274</v>
      </c>
      <c r="H7" s="405"/>
      <c r="I7" s="403"/>
    </row>
    <row r="8" spans="1:9" s="1" customFormat="1" ht="19.5" customHeight="1">
      <c r="A8" s="385" t="s">
        <v>349</v>
      </c>
      <c r="B8" s="407" t="s">
        <v>350</v>
      </c>
      <c r="C8" s="408">
        <v>1351</v>
      </c>
      <c r="D8" s="408">
        <v>937.9</v>
      </c>
      <c r="E8" s="409">
        <f>D8/C8</f>
        <v>0.6942264988897113</v>
      </c>
      <c r="F8" s="410">
        <f>C8-D8</f>
        <v>413.1</v>
      </c>
      <c r="G8" s="408">
        <v>937.9</v>
      </c>
      <c r="H8" s="409">
        <f>G8/C8</f>
        <v>0.6942264988897113</v>
      </c>
      <c r="I8" s="408">
        <f>D8-G8</f>
        <v>0</v>
      </c>
    </row>
    <row r="9" spans="1:9" s="1" customFormat="1" ht="17.25" customHeight="1">
      <c r="A9" s="385" t="s">
        <v>351</v>
      </c>
      <c r="B9" s="411" t="s">
        <v>352</v>
      </c>
      <c r="C9" s="412">
        <f>C10+C11+C12</f>
        <v>4337.9</v>
      </c>
      <c r="D9" s="412">
        <f>D10+D11+D12</f>
        <v>3294.8999999999996</v>
      </c>
      <c r="E9" s="413">
        <f>D9/C9</f>
        <v>0.7595610779409392</v>
      </c>
      <c r="F9" s="410">
        <f>C9-D9</f>
        <v>1043</v>
      </c>
      <c r="G9" s="412">
        <f>G10+G11+G12</f>
        <v>3294.8999999999996</v>
      </c>
      <c r="H9" s="413">
        <f>G9/C9</f>
        <v>0.7595610779409392</v>
      </c>
      <c r="I9" s="412">
        <f aca="true" t="shared" si="0" ref="I9:I30">D9-G9</f>
        <v>0</v>
      </c>
    </row>
    <row r="10" spans="1:9" s="1" customFormat="1" ht="15.75" customHeight="1">
      <c r="A10" s="414" t="s">
        <v>353</v>
      </c>
      <c r="B10" s="415" t="s">
        <v>354</v>
      </c>
      <c r="C10" s="416">
        <v>1877</v>
      </c>
      <c r="D10" s="416">
        <v>1347.5</v>
      </c>
      <c r="E10" s="417">
        <f aca="true" t="shared" si="1" ref="E10:E21">D10/C10</f>
        <v>0.7179009057005861</v>
      </c>
      <c r="F10" s="418">
        <f>C10-D10</f>
        <v>529.5</v>
      </c>
      <c r="G10" s="416">
        <v>1347.5</v>
      </c>
      <c r="H10" s="417">
        <f aca="true" t="shared" si="2" ref="H10:H21">G10/C10</f>
        <v>0.7179009057005861</v>
      </c>
      <c r="I10" s="416">
        <f t="shared" si="0"/>
        <v>0</v>
      </c>
    </row>
    <row r="11" spans="1:9" s="1" customFormat="1" ht="15" customHeight="1">
      <c r="A11" s="414"/>
      <c r="B11" s="419" t="s">
        <v>355</v>
      </c>
      <c r="C11" s="420">
        <v>970</v>
      </c>
      <c r="D11" s="420">
        <v>747.6</v>
      </c>
      <c r="E11" s="421">
        <f t="shared" si="1"/>
        <v>0.7707216494845361</v>
      </c>
      <c r="F11" s="422">
        <f aca="true" t="shared" si="3" ref="F11:F85">C11-D11</f>
        <v>222.39999999999998</v>
      </c>
      <c r="G11" s="420">
        <v>747.6</v>
      </c>
      <c r="H11" s="421">
        <f t="shared" si="2"/>
        <v>0.7707216494845361</v>
      </c>
      <c r="I11" s="420">
        <f t="shared" si="0"/>
        <v>0</v>
      </c>
    </row>
    <row r="12" spans="1:9" s="1" customFormat="1" ht="15" customHeight="1">
      <c r="A12" s="414"/>
      <c r="B12" s="423" t="s">
        <v>356</v>
      </c>
      <c r="C12" s="424">
        <v>1490.9</v>
      </c>
      <c r="D12" s="424">
        <v>1199.8</v>
      </c>
      <c r="E12" s="425">
        <f t="shared" si="1"/>
        <v>0.80474880944396</v>
      </c>
      <c r="F12" s="426">
        <f t="shared" si="3"/>
        <v>291.10000000000014</v>
      </c>
      <c r="G12" s="424">
        <v>1199.8</v>
      </c>
      <c r="H12" s="425">
        <f t="shared" si="2"/>
        <v>0.80474880944396</v>
      </c>
      <c r="I12" s="424">
        <f t="shared" si="0"/>
        <v>0</v>
      </c>
    </row>
    <row r="13" spans="1:9" s="1" customFormat="1" ht="20.25" customHeight="1">
      <c r="A13" s="385" t="s">
        <v>357</v>
      </c>
      <c r="B13" s="427" t="s">
        <v>358</v>
      </c>
      <c r="C13" s="408">
        <v>20287</v>
      </c>
      <c r="D13" s="408">
        <v>14930.9</v>
      </c>
      <c r="E13" s="409">
        <f t="shared" si="1"/>
        <v>0.7359836348400454</v>
      </c>
      <c r="F13" s="410">
        <f t="shared" si="3"/>
        <v>5356.1</v>
      </c>
      <c r="G13" s="408">
        <v>14930.9</v>
      </c>
      <c r="H13" s="409">
        <f t="shared" si="2"/>
        <v>0.7359836348400454</v>
      </c>
      <c r="I13" s="408">
        <f t="shared" si="0"/>
        <v>0</v>
      </c>
    </row>
    <row r="14" spans="1:9" s="1" customFormat="1" ht="23.25" customHeight="1">
      <c r="A14" s="385" t="s">
        <v>359</v>
      </c>
      <c r="B14" s="427" t="s">
        <v>360</v>
      </c>
      <c r="C14" s="408">
        <v>104.8</v>
      </c>
      <c r="D14" s="408">
        <v>84.6</v>
      </c>
      <c r="E14" s="409">
        <f>D14/C14</f>
        <v>0.8072519083969465</v>
      </c>
      <c r="F14" s="410">
        <f t="shared" si="3"/>
        <v>20.200000000000003</v>
      </c>
      <c r="G14" s="408">
        <v>84.6</v>
      </c>
      <c r="H14" s="409">
        <f>G14/C14</f>
        <v>0.8072519083969465</v>
      </c>
      <c r="I14" s="408">
        <f t="shared" si="0"/>
        <v>0</v>
      </c>
    </row>
    <row r="15" spans="1:9" s="1" customFormat="1" ht="21.75" customHeight="1">
      <c r="A15" s="428" t="s">
        <v>361</v>
      </c>
      <c r="B15" s="429" t="s">
        <v>362</v>
      </c>
      <c r="C15" s="430">
        <f>C16+C17</f>
        <v>4774</v>
      </c>
      <c r="D15" s="412">
        <f>D16+D17</f>
        <v>3441.9</v>
      </c>
      <c r="E15" s="413">
        <f>D15/C15</f>
        <v>0.7209677419354839</v>
      </c>
      <c r="F15" s="410">
        <f>C15-D15</f>
        <v>1332.1</v>
      </c>
      <c r="G15" s="430">
        <f>G16+G17</f>
        <v>3441.9</v>
      </c>
      <c r="H15" s="413">
        <f>G15/C15</f>
        <v>0.7209677419354839</v>
      </c>
      <c r="I15" s="430">
        <f t="shared" si="0"/>
        <v>0</v>
      </c>
    </row>
    <row r="16" spans="1:9" s="1" customFormat="1" ht="17.25" customHeight="1">
      <c r="A16" s="431" t="s">
        <v>353</v>
      </c>
      <c r="B16" s="432" t="s">
        <v>363</v>
      </c>
      <c r="C16" s="433">
        <v>3749</v>
      </c>
      <c r="D16" s="434">
        <v>2713.3</v>
      </c>
      <c r="E16" s="417">
        <f t="shared" si="1"/>
        <v>0.7237396639103761</v>
      </c>
      <c r="F16" s="418">
        <f>C16-D16</f>
        <v>1035.6999999999998</v>
      </c>
      <c r="G16" s="435">
        <v>2713.3</v>
      </c>
      <c r="H16" s="417">
        <f>G16/C16</f>
        <v>0.7237396639103761</v>
      </c>
      <c r="I16" s="435">
        <f t="shared" si="0"/>
        <v>0</v>
      </c>
    </row>
    <row r="17" spans="1:9" s="1" customFormat="1" ht="13.5" customHeight="1">
      <c r="A17" s="431"/>
      <c r="B17" s="436" t="s">
        <v>364</v>
      </c>
      <c r="C17" s="437">
        <v>1025</v>
      </c>
      <c r="D17" s="438">
        <v>728.6</v>
      </c>
      <c r="E17" s="425">
        <f t="shared" si="1"/>
        <v>0.710829268292683</v>
      </c>
      <c r="F17" s="426">
        <f>C17-D17</f>
        <v>296.4</v>
      </c>
      <c r="G17" s="439">
        <v>728.6</v>
      </c>
      <c r="H17" s="425">
        <f>G17/C17</f>
        <v>0.710829268292683</v>
      </c>
      <c r="I17" s="439">
        <f t="shared" si="0"/>
        <v>0</v>
      </c>
    </row>
    <row r="18" spans="1:9" s="1" customFormat="1" ht="18" customHeight="1">
      <c r="A18" s="440" t="s">
        <v>365</v>
      </c>
      <c r="B18" s="441" t="s">
        <v>366</v>
      </c>
      <c r="C18" s="430">
        <f>C19+C20</f>
        <v>718.5</v>
      </c>
      <c r="D18" s="412">
        <f>D19+D20</f>
        <v>718.5</v>
      </c>
      <c r="E18" s="413">
        <f t="shared" si="1"/>
        <v>1</v>
      </c>
      <c r="F18" s="410">
        <f t="shared" si="3"/>
        <v>0</v>
      </c>
      <c r="G18" s="430">
        <f>G19+G20</f>
        <v>718.5</v>
      </c>
      <c r="H18" s="413">
        <f t="shared" si="2"/>
        <v>1</v>
      </c>
      <c r="I18" s="430">
        <f t="shared" si="0"/>
        <v>0</v>
      </c>
    </row>
    <row r="19" spans="1:9" s="1" customFormat="1" ht="15.75" customHeight="1">
      <c r="A19" s="442" t="s">
        <v>353</v>
      </c>
      <c r="B19" s="443" t="s">
        <v>367</v>
      </c>
      <c r="C19" s="444">
        <v>116</v>
      </c>
      <c r="D19" s="445">
        <v>116</v>
      </c>
      <c r="E19" s="417">
        <f t="shared" si="1"/>
        <v>1</v>
      </c>
      <c r="F19" s="418">
        <f t="shared" si="3"/>
        <v>0</v>
      </c>
      <c r="G19" s="444">
        <v>116</v>
      </c>
      <c r="H19" s="417">
        <f>G19/C19</f>
        <v>1</v>
      </c>
      <c r="I19" s="444">
        <f t="shared" si="0"/>
        <v>0</v>
      </c>
    </row>
    <row r="20" spans="1:9" s="1" customFormat="1" ht="15.75" customHeight="1">
      <c r="A20" s="442"/>
      <c r="B20" s="446" t="s">
        <v>368</v>
      </c>
      <c r="C20" s="447">
        <v>602.5</v>
      </c>
      <c r="D20" s="448">
        <v>602.5</v>
      </c>
      <c r="E20" s="425">
        <f t="shared" si="1"/>
        <v>1</v>
      </c>
      <c r="F20" s="426">
        <f t="shared" si="3"/>
        <v>0</v>
      </c>
      <c r="G20" s="447">
        <v>602.5</v>
      </c>
      <c r="H20" s="425">
        <f t="shared" si="2"/>
        <v>1</v>
      </c>
      <c r="I20" s="447">
        <f t="shared" si="0"/>
        <v>0</v>
      </c>
    </row>
    <row r="21" spans="1:9" s="1" customFormat="1" ht="18.75" customHeight="1">
      <c r="A21" s="449" t="s">
        <v>369</v>
      </c>
      <c r="B21" s="450" t="s">
        <v>370</v>
      </c>
      <c r="C21" s="451">
        <v>400</v>
      </c>
      <c r="D21" s="408">
        <v>0</v>
      </c>
      <c r="E21" s="409">
        <f t="shared" si="1"/>
        <v>0</v>
      </c>
      <c r="F21" s="410">
        <f t="shared" si="3"/>
        <v>400</v>
      </c>
      <c r="G21" s="451">
        <v>0</v>
      </c>
      <c r="H21" s="409">
        <f t="shared" si="2"/>
        <v>0</v>
      </c>
      <c r="I21" s="451">
        <f t="shared" si="0"/>
        <v>0</v>
      </c>
    </row>
    <row r="22" spans="1:9" s="1" customFormat="1" ht="18.75" customHeight="1">
      <c r="A22" s="452" t="s">
        <v>369</v>
      </c>
      <c r="B22" s="453" t="s">
        <v>371</v>
      </c>
      <c r="C22" s="430">
        <f>C27+C28+C29+C30+C31</f>
        <v>8761.300000000001</v>
      </c>
      <c r="D22" s="430">
        <f>D27+D28+D29+D30+D31</f>
        <v>6693</v>
      </c>
      <c r="E22" s="454">
        <f aca="true" t="shared" si="4" ref="E22:E31">D22/C22</f>
        <v>0.7639277276203302</v>
      </c>
      <c r="F22" s="400">
        <f t="shared" si="3"/>
        <v>2068.300000000001</v>
      </c>
      <c r="G22" s="430">
        <f>G27+G28+G29+G30+G31</f>
        <v>6693</v>
      </c>
      <c r="H22" s="413">
        <f aca="true" t="shared" si="5" ref="H22:H31">G22/C22</f>
        <v>0.7639277276203302</v>
      </c>
      <c r="I22" s="430">
        <f t="shared" si="0"/>
        <v>0</v>
      </c>
    </row>
    <row r="23" spans="1:9" s="1" customFormat="1" ht="15.75" customHeight="1">
      <c r="A23" s="455" t="s">
        <v>353</v>
      </c>
      <c r="B23" s="456" t="s">
        <v>372</v>
      </c>
      <c r="C23" s="433">
        <v>4787</v>
      </c>
      <c r="D23" s="416">
        <v>3310.2</v>
      </c>
      <c r="E23" s="417">
        <f t="shared" si="4"/>
        <v>0.6914978065594317</v>
      </c>
      <c r="F23" s="418">
        <f t="shared" si="3"/>
        <v>1476.8000000000002</v>
      </c>
      <c r="G23" s="433">
        <v>3310.2</v>
      </c>
      <c r="H23" s="417">
        <f t="shared" si="5"/>
        <v>0.6914978065594317</v>
      </c>
      <c r="I23" s="433">
        <f t="shared" si="0"/>
        <v>0</v>
      </c>
    </row>
    <row r="24" spans="1:9" s="1" customFormat="1" ht="15" customHeight="1">
      <c r="A24" s="455"/>
      <c r="B24" s="457" t="s">
        <v>373</v>
      </c>
      <c r="C24" s="458">
        <v>213.3</v>
      </c>
      <c r="D24" s="459">
        <v>161.4</v>
      </c>
      <c r="E24" s="460">
        <f t="shared" si="4"/>
        <v>0.7566807313642756</v>
      </c>
      <c r="F24" s="461">
        <f t="shared" si="3"/>
        <v>51.900000000000006</v>
      </c>
      <c r="G24" s="458">
        <v>161.4</v>
      </c>
      <c r="H24" s="460">
        <f t="shared" si="5"/>
        <v>0.7566807313642756</v>
      </c>
      <c r="I24" s="458">
        <f t="shared" si="0"/>
        <v>0</v>
      </c>
    </row>
    <row r="25" spans="1:9" s="1" customFormat="1" ht="14.25" customHeight="1">
      <c r="A25" s="455"/>
      <c r="B25" s="457" t="s">
        <v>374</v>
      </c>
      <c r="C25" s="462">
        <v>301.3</v>
      </c>
      <c r="D25" s="463">
        <v>200.3</v>
      </c>
      <c r="E25" s="464">
        <f t="shared" si="4"/>
        <v>0.6647859276468636</v>
      </c>
      <c r="F25" s="465">
        <f t="shared" si="3"/>
        <v>101</v>
      </c>
      <c r="G25" s="462">
        <v>200.3</v>
      </c>
      <c r="H25" s="464">
        <f t="shared" si="5"/>
        <v>0.6647859276468636</v>
      </c>
      <c r="I25" s="462">
        <f t="shared" si="0"/>
        <v>0</v>
      </c>
    </row>
    <row r="26" spans="1:9" s="1" customFormat="1" ht="14.25" customHeight="1">
      <c r="A26" s="455"/>
      <c r="B26" s="466" t="s">
        <v>375</v>
      </c>
      <c r="C26" s="437">
        <v>213.3</v>
      </c>
      <c r="D26" s="424">
        <v>160.1</v>
      </c>
      <c r="E26" s="425">
        <f t="shared" si="4"/>
        <v>0.7505860290670416</v>
      </c>
      <c r="F26" s="426">
        <f t="shared" si="3"/>
        <v>53.20000000000002</v>
      </c>
      <c r="G26" s="437">
        <v>160.1</v>
      </c>
      <c r="H26" s="425">
        <f t="shared" si="5"/>
        <v>0.7505860290670416</v>
      </c>
      <c r="I26" s="437">
        <f t="shared" si="0"/>
        <v>0</v>
      </c>
    </row>
    <row r="27" spans="1:9" s="1" customFormat="1" ht="11.25" customHeight="1">
      <c r="A27" s="455"/>
      <c r="B27" s="467" t="s">
        <v>376</v>
      </c>
      <c r="C27" s="468">
        <f>C23+C24+C25+C26</f>
        <v>5514.900000000001</v>
      </c>
      <c r="D27" s="469">
        <f>D23+D24+D25+D26</f>
        <v>3832</v>
      </c>
      <c r="E27" s="470">
        <f t="shared" si="4"/>
        <v>0.6948448747937406</v>
      </c>
      <c r="F27" s="471">
        <f t="shared" si="3"/>
        <v>1682.9000000000005</v>
      </c>
      <c r="G27" s="468">
        <f>G23+G24+G25+G26</f>
        <v>3832</v>
      </c>
      <c r="H27" s="470">
        <f t="shared" si="5"/>
        <v>0.6948448747937406</v>
      </c>
      <c r="I27" s="468">
        <f t="shared" si="0"/>
        <v>0</v>
      </c>
    </row>
    <row r="28" spans="1:9" s="1" customFormat="1" ht="14.25" customHeight="1">
      <c r="A28" s="455"/>
      <c r="B28" s="472" t="s">
        <v>377</v>
      </c>
      <c r="C28" s="473">
        <v>1119.4</v>
      </c>
      <c r="D28" s="420">
        <v>876.7</v>
      </c>
      <c r="E28" s="421">
        <f t="shared" si="4"/>
        <v>0.7831874218331248</v>
      </c>
      <c r="F28" s="422">
        <f t="shared" si="3"/>
        <v>242.70000000000005</v>
      </c>
      <c r="G28" s="473">
        <v>876.7</v>
      </c>
      <c r="H28" s="421">
        <f t="shared" si="5"/>
        <v>0.7831874218331248</v>
      </c>
      <c r="I28" s="473">
        <f t="shared" si="0"/>
        <v>0</v>
      </c>
    </row>
    <row r="29" spans="1:9" s="1" customFormat="1" ht="17.25" customHeight="1">
      <c r="A29" s="455"/>
      <c r="B29" s="474" t="s">
        <v>378</v>
      </c>
      <c r="C29" s="473">
        <v>10</v>
      </c>
      <c r="D29" s="420">
        <v>10</v>
      </c>
      <c r="E29" s="421">
        <f t="shared" si="4"/>
        <v>1</v>
      </c>
      <c r="F29" s="422">
        <f t="shared" si="3"/>
        <v>0</v>
      </c>
      <c r="G29" s="473">
        <v>10</v>
      </c>
      <c r="H29" s="421">
        <f t="shared" si="5"/>
        <v>1</v>
      </c>
      <c r="I29" s="473">
        <f t="shared" si="0"/>
        <v>0</v>
      </c>
    </row>
    <row r="30" spans="1:9" s="1" customFormat="1" ht="19.5" customHeight="1">
      <c r="A30" s="455"/>
      <c r="B30" s="474" t="s">
        <v>379</v>
      </c>
      <c r="C30" s="473">
        <v>1723</v>
      </c>
      <c r="D30" s="420">
        <v>1580.3</v>
      </c>
      <c r="E30" s="421">
        <f t="shared" si="4"/>
        <v>0.9171793383633198</v>
      </c>
      <c r="F30" s="422">
        <f t="shared" si="3"/>
        <v>142.70000000000005</v>
      </c>
      <c r="G30" s="473">
        <v>1580.3</v>
      </c>
      <c r="H30" s="421">
        <f t="shared" si="5"/>
        <v>0.9171793383633198</v>
      </c>
      <c r="I30" s="473">
        <f t="shared" si="0"/>
        <v>0</v>
      </c>
    </row>
    <row r="31" spans="1:9" s="1" customFormat="1" ht="14.25" customHeight="1">
      <c r="A31" s="455"/>
      <c r="B31" s="474" t="s">
        <v>380</v>
      </c>
      <c r="C31" s="473">
        <v>394</v>
      </c>
      <c r="D31" s="424">
        <v>394</v>
      </c>
      <c r="E31" s="425">
        <f t="shared" si="4"/>
        <v>1</v>
      </c>
      <c r="F31" s="426">
        <f t="shared" si="3"/>
        <v>0</v>
      </c>
      <c r="G31" s="437">
        <v>394</v>
      </c>
      <c r="H31" s="425">
        <f t="shared" si="5"/>
        <v>1</v>
      </c>
      <c r="I31" s="437">
        <f>D31-G31</f>
        <v>0</v>
      </c>
    </row>
    <row r="32" spans="1:9" s="1" customFormat="1" ht="19.5" customHeight="1">
      <c r="A32" s="475"/>
      <c r="B32" s="476"/>
      <c r="C32" s="477"/>
      <c r="D32" s="478"/>
      <c r="E32" s="479"/>
      <c r="F32" s="480"/>
      <c r="G32" s="477"/>
      <c r="H32" s="479"/>
      <c r="I32" s="477"/>
    </row>
    <row r="33" spans="1:9" s="1" customFormat="1" ht="21.75" customHeight="1">
      <c r="A33" s="481" t="s">
        <v>381</v>
      </c>
      <c r="B33" s="482" t="s">
        <v>382</v>
      </c>
      <c r="C33" s="398">
        <f>C35+C48</f>
        <v>82869.1</v>
      </c>
      <c r="D33" s="398">
        <f>D35+D48</f>
        <v>32305</v>
      </c>
      <c r="E33" s="483">
        <f>D33/C33</f>
        <v>0.3898316742911411</v>
      </c>
      <c r="F33" s="410">
        <f t="shared" si="3"/>
        <v>50564.100000000006</v>
      </c>
      <c r="G33" s="398">
        <f>G35+G48</f>
        <v>30814.7</v>
      </c>
      <c r="H33" s="399">
        <f>G33/C33</f>
        <v>0.37184789022687587</v>
      </c>
      <c r="I33" s="398">
        <f>D33-G33</f>
        <v>1490.2999999999993</v>
      </c>
    </row>
    <row r="34" spans="1:9" s="1" customFormat="1" ht="12" customHeight="1">
      <c r="A34" s="484"/>
      <c r="B34" s="402" t="s">
        <v>348</v>
      </c>
      <c r="C34" s="485">
        <f>C33/C324*100</f>
        <v>15.370930911301887</v>
      </c>
      <c r="D34" s="485">
        <f>D33/D324*100</f>
        <v>9.119544082077871</v>
      </c>
      <c r="E34" s="486"/>
      <c r="F34" s="487"/>
      <c r="G34" s="485">
        <f>G33/G324*100</f>
        <v>8.832339834713396</v>
      </c>
      <c r="H34" s="488"/>
      <c r="I34" s="485"/>
    </row>
    <row r="35" spans="1:9" s="1" customFormat="1" ht="18" customHeight="1">
      <c r="A35" s="481" t="s">
        <v>383</v>
      </c>
      <c r="B35" s="489" t="s">
        <v>384</v>
      </c>
      <c r="C35" s="22">
        <f>C36+C41</f>
        <v>82619.1</v>
      </c>
      <c r="D35" s="490">
        <f>D36+D41</f>
        <v>32305</v>
      </c>
      <c r="E35" s="491">
        <f>D35/C35</f>
        <v>0.39101127947411674</v>
      </c>
      <c r="F35" s="492">
        <f aca="true" t="shared" si="6" ref="F35:F50">C35-D35</f>
        <v>50314.100000000006</v>
      </c>
      <c r="G35" s="493">
        <f>G36+G41</f>
        <v>30814.7</v>
      </c>
      <c r="H35" s="491">
        <f>G35/C35</f>
        <v>0.3729730776539565</v>
      </c>
      <c r="I35" s="493">
        <f aca="true" t="shared" si="7" ref="I35:I50">D35-G35</f>
        <v>1490.2999999999993</v>
      </c>
    </row>
    <row r="36" spans="1:9" s="1" customFormat="1" ht="30.75" customHeight="1">
      <c r="A36" s="494" t="s">
        <v>385</v>
      </c>
      <c r="B36" s="494"/>
      <c r="C36" s="495">
        <f>C37+C38+C39+C40</f>
        <v>18984.1</v>
      </c>
      <c r="D36" s="496">
        <f>D37+D38+D39+D40</f>
        <v>14526</v>
      </c>
      <c r="E36" s="497">
        <f>D36/C36</f>
        <v>0.765166639450909</v>
      </c>
      <c r="F36" s="498">
        <f t="shared" si="6"/>
        <v>4458.0999999999985</v>
      </c>
      <c r="G36" s="499">
        <f>G37+G38+G39+G40</f>
        <v>14250.8</v>
      </c>
      <c r="H36" s="497">
        <f>G36/C36</f>
        <v>0.7506702977755069</v>
      </c>
      <c r="I36" s="499">
        <f t="shared" si="7"/>
        <v>275.2000000000007</v>
      </c>
    </row>
    <row r="37" spans="1:9" s="1" customFormat="1" ht="13.5" customHeight="1">
      <c r="A37" s="500" t="s">
        <v>353</v>
      </c>
      <c r="B37" s="501" t="s">
        <v>386</v>
      </c>
      <c r="C37" s="420">
        <v>11989.9</v>
      </c>
      <c r="D37" s="420">
        <v>9209</v>
      </c>
      <c r="E37" s="421">
        <f>D37/C37</f>
        <v>0.7680631197924921</v>
      </c>
      <c r="F37" s="422">
        <f t="shared" si="6"/>
        <v>2780.8999999999996</v>
      </c>
      <c r="G37" s="473">
        <v>8933.8</v>
      </c>
      <c r="H37" s="421">
        <f>G37/C37</f>
        <v>0.7451104679772141</v>
      </c>
      <c r="I37" s="473">
        <f t="shared" si="7"/>
        <v>275.2000000000007</v>
      </c>
    </row>
    <row r="38" spans="1:9" s="1" customFormat="1" ht="12" customHeight="1">
      <c r="A38" s="500"/>
      <c r="B38" s="501" t="s">
        <v>387</v>
      </c>
      <c r="C38" s="420">
        <v>6064.2</v>
      </c>
      <c r="D38" s="420">
        <v>5217</v>
      </c>
      <c r="E38" s="421">
        <f>D38/C38</f>
        <v>0.8602948451568221</v>
      </c>
      <c r="F38" s="422">
        <f t="shared" si="6"/>
        <v>847.1999999999998</v>
      </c>
      <c r="G38" s="473">
        <v>5217</v>
      </c>
      <c r="H38" s="421">
        <f>G38/C38</f>
        <v>0.8602948451568221</v>
      </c>
      <c r="I38" s="473">
        <f t="shared" si="7"/>
        <v>0</v>
      </c>
    </row>
    <row r="39" spans="1:9" s="1" customFormat="1" ht="12" customHeight="1">
      <c r="A39" s="500"/>
      <c r="B39" s="501" t="s">
        <v>388</v>
      </c>
      <c r="C39" s="420">
        <v>480</v>
      </c>
      <c r="D39" s="420">
        <v>100</v>
      </c>
      <c r="E39" s="421">
        <f aca="true" t="shared" si="8" ref="E39:E46">D39/C39</f>
        <v>0.20833333333333334</v>
      </c>
      <c r="F39" s="422">
        <f t="shared" si="6"/>
        <v>380</v>
      </c>
      <c r="G39" s="473">
        <v>100</v>
      </c>
      <c r="H39" s="421">
        <f>G39/C39</f>
        <v>0.20833333333333334</v>
      </c>
      <c r="I39" s="473">
        <f t="shared" si="7"/>
        <v>0</v>
      </c>
    </row>
    <row r="40" spans="1:9" s="1" customFormat="1" ht="12" customHeight="1">
      <c r="A40" s="500"/>
      <c r="B40" s="502" t="s">
        <v>389</v>
      </c>
      <c r="C40" s="424">
        <v>450</v>
      </c>
      <c r="D40" s="424">
        <v>0</v>
      </c>
      <c r="E40" s="425">
        <f t="shared" si="8"/>
        <v>0</v>
      </c>
      <c r="F40" s="426">
        <f t="shared" si="6"/>
        <v>450</v>
      </c>
      <c r="G40" s="437">
        <v>0</v>
      </c>
      <c r="H40" s="425"/>
      <c r="I40" s="437">
        <f t="shared" si="7"/>
        <v>0</v>
      </c>
    </row>
    <row r="41" spans="1:9" s="1" customFormat="1" ht="18" customHeight="1">
      <c r="A41" s="503" t="s">
        <v>390</v>
      </c>
      <c r="B41" s="503"/>
      <c r="C41" s="504">
        <f>C42+C45</f>
        <v>63635</v>
      </c>
      <c r="D41" s="505">
        <f>D42+D45</f>
        <v>17779</v>
      </c>
      <c r="E41" s="506">
        <f t="shared" si="8"/>
        <v>0.2793902726486996</v>
      </c>
      <c r="F41" s="507">
        <f t="shared" si="6"/>
        <v>45856</v>
      </c>
      <c r="G41" s="508">
        <f>G42+G45</f>
        <v>16563.9</v>
      </c>
      <c r="H41" s="506">
        <f aca="true" t="shared" si="9" ref="H41:H46">G41/C41</f>
        <v>0.2602954349021765</v>
      </c>
      <c r="I41" s="508">
        <f t="shared" si="7"/>
        <v>1215.0999999999985</v>
      </c>
    </row>
    <row r="42" spans="1:9" s="1" customFormat="1" ht="14.25" customHeight="1">
      <c r="A42" s="509" t="s">
        <v>256</v>
      </c>
      <c r="B42" s="510" t="s">
        <v>391</v>
      </c>
      <c r="C42" s="511">
        <f>C43+C44</f>
        <v>53635</v>
      </c>
      <c r="D42" s="511">
        <f>D43+D44</f>
        <v>15062</v>
      </c>
      <c r="E42" s="512">
        <f t="shared" si="8"/>
        <v>0.280824088748019</v>
      </c>
      <c r="F42" s="513">
        <f t="shared" si="6"/>
        <v>38573</v>
      </c>
      <c r="G42" s="514">
        <f>G43+G44</f>
        <v>15062</v>
      </c>
      <c r="H42" s="512">
        <f t="shared" si="9"/>
        <v>0.280824088748019</v>
      </c>
      <c r="I42" s="514">
        <f t="shared" si="7"/>
        <v>0</v>
      </c>
    </row>
    <row r="43" spans="1:9" s="1" customFormat="1" ht="12" customHeight="1">
      <c r="A43" s="509"/>
      <c r="B43" s="515" t="s">
        <v>392</v>
      </c>
      <c r="C43" s="420">
        <v>53100</v>
      </c>
      <c r="D43" s="420">
        <v>14821.8</v>
      </c>
      <c r="E43" s="421">
        <f t="shared" si="8"/>
        <v>0.27912994350282483</v>
      </c>
      <c r="F43" s="422">
        <f t="shared" si="6"/>
        <v>38278.2</v>
      </c>
      <c r="G43" s="473">
        <v>14821.8</v>
      </c>
      <c r="H43" s="421">
        <f t="shared" si="9"/>
        <v>0.27912994350282483</v>
      </c>
      <c r="I43" s="473">
        <f t="shared" si="7"/>
        <v>0</v>
      </c>
    </row>
    <row r="44" spans="1:9" s="1" customFormat="1" ht="12" customHeight="1">
      <c r="A44" s="509"/>
      <c r="B44" s="515" t="s">
        <v>393</v>
      </c>
      <c r="C44" s="420">
        <v>535</v>
      </c>
      <c r="D44" s="420">
        <v>240.2</v>
      </c>
      <c r="E44" s="421">
        <f t="shared" si="8"/>
        <v>0.44897196261682243</v>
      </c>
      <c r="F44" s="422">
        <f t="shared" si="6"/>
        <v>294.8</v>
      </c>
      <c r="G44" s="473">
        <v>240.2</v>
      </c>
      <c r="H44" s="421">
        <f t="shared" si="9"/>
        <v>0.44897196261682243</v>
      </c>
      <c r="I44" s="473">
        <f t="shared" si="7"/>
        <v>0</v>
      </c>
    </row>
    <row r="45" spans="1:9" s="1" customFormat="1" ht="24" customHeight="1">
      <c r="A45" s="509"/>
      <c r="B45" s="510" t="s">
        <v>394</v>
      </c>
      <c r="C45" s="511">
        <f>C46+C47</f>
        <v>10000</v>
      </c>
      <c r="D45" s="511">
        <f>D46+D47</f>
        <v>2717</v>
      </c>
      <c r="E45" s="512">
        <f t="shared" si="8"/>
        <v>0.2717</v>
      </c>
      <c r="F45" s="513">
        <f t="shared" si="6"/>
        <v>7283</v>
      </c>
      <c r="G45" s="514">
        <f>G46+G47</f>
        <v>1501.9</v>
      </c>
      <c r="H45" s="512">
        <f t="shared" si="9"/>
        <v>0.15019000000000002</v>
      </c>
      <c r="I45" s="514">
        <f t="shared" si="7"/>
        <v>1215.1</v>
      </c>
    </row>
    <row r="46" spans="1:9" s="1" customFormat="1" ht="12" customHeight="1">
      <c r="A46" s="509"/>
      <c r="B46" s="515" t="s">
        <v>392</v>
      </c>
      <c r="C46" s="420">
        <v>10000</v>
      </c>
      <c r="D46" s="420">
        <v>2717</v>
      </c>
      <c r="E46" s="421">
        <f t="shared" si="8"/>
        <v>0.2717</v>
      </c>
      <c r="F46" s="422">
        <f t="shared" si="6"/>
        <v>7283</v>
      </c>
      <c r="G46" s="473">
        <v>1501.9</v>
      </c>
      <c r="H46" s="421">
        <f t="shared" si="9"/>
        <v>0.15019000000000002</v>
      </c>
      <c r="I46" s="473">
        <f t="shared" si="7"/>
        <v>1215.1</v>
      </c>
    </row>
    <row r="47" spans="1:9" s="1" customFormat="1" ht="12" customHeight="1">
      <c r="A47" s="509"/>
      <c r="B47" s="515" t="s">
        <v>393</v>
      </c>
      <c r="C47" s="424"/>
      <c r="D47" s="424">
        <v>0</v>
      </c>
      <c r="E47" s="425"/>
      <c r="F47" s="426">
        <f t="shared" si="6"/>
        <v>0</v>
      </c>
      <c r="G47" s="437">
        <v>0</v>
      </c>
      <c r="H47" s="425"/>
      <c r="I47" s="437">
        <f t="shared" si="7"/>
        <v>0</v>
      </c>
    </row>
    <row r="48" spans="1:9" s="1" customFormat="1" ht="16.5" customHeight="1">
      <c r="A48" s="516" t="s">
        <v>395</v>
      </c>
      <c r="B48" s="517" t="s">
        <v>396</v>
      </c>
      <c r="C48" s="518">
        <f>C49+C50</f>
        <v>250</v>
      </c>
      <c r="D48" s="518">
        <f>D49+D50</f>
        <v>0</v>
      </c>
      <c r="E48" s="399">
        <f>D48/C48</f>
        <v>0</v>
      </c>
      <c r="F48" s="519">
        <f t="shared" si="6"/>
        <v>250</v>
      </c>
      <c r="G48" s="520">
        <f>G49+G50</f>
        <v>0</v>
      </c>
      <c r="H48" s="399">
        <f>G48/C48</f>
        <v>0</v>
      </c>
      <c r="I48" s="520">
        <f>I49+I50</f>
        <v>0</v>
      </c>
    </row>
    <row r="49" spans="1:9" s="1" customFormat="1" ht="16.5" customHeight="1">
      <c r="A49" s="521" t="s">
        <v>397</v>
      </c>
      <c r="B49" s="522" t="s">
        <v>398</v>
      </c>
      <c r="C49" s="433">
        <v>49.8</v>
      </c>
      <c r="D49" s="416">
        <v>0</v>
      </c>
      <c r="E49" s="417">
        <f>D49/C49</f>
        <v>0</v>
      </c>
      <c r="F49" s="418">
        <f>C49-D49</f>
        <v>49.8</v>
      </c>
      <c r="G49" s="433"/>
      <c r="H49" s="417">
        <f>G49/C49</f>
        <v>0</v>
      </c>
      <c r="I49" s="433">
        <f>D49-G49</f>
        <v>0</v>
      </c>
    </row>
    <row r="50" spans="1:9" s="1" customFormat="1" ht="24" customHeight="1">
      <c r="A50" s="521"/>
      <c r="B50" s="523" t="s">
        <v>399</v>
      </c>
      <c r="C50" s="437">
        <v>200.2</v>
      </c>
      <c r="D50" s="424">
        <v>0</v>
      </c>
      <c r="E50" s="425">
        <f>D50/C50</f>
        <v>0</v>
      </c>
      <c r="F50" s="426">
        <f t="shared" si="6"/>
        <v>200.2</v>
      </c>
      <c r="G50" s="437"/>
      <c r="H50" s="425">
        <f>G50/C50</f>
        <v>0</v>
      </c>
      <c r="I50" s="437">
        <f t="shared" si="7"/>
        <v>0</v>
      </c>
    </row>
    <row r="51" spans="1:9" s="1" customFormat="1" ht="5.25" customHeight="1">
      <c r="A51" s="524"/>
      <c r="B51" s="525"/>
      <c r="C51" s="526"/>
      <c r="D51" s="527"/>
      <c r="E51" s="528"/>
      <c r="F51" s="529"/>
      <c r="G51" s="526"/>
      <c r="H51" s="528"/>
      <c r="I51" s="526"/>
    </row>
    <row r="52" spans="1:9" s="1" customFormat="1" ht="3.75" customHeight="1">
      <c r="A52" s="530"/>
      <c r="B52" s="531"/>
      <c r="C52" s="532"/>
      <c r="D52" s="533"/>
      <c r="E52" s="534"/>
      <c r="F52" s="535"/>
      <c r="G52" s="532"/>
      <c r="H52" s="534"/>
      <c r="I52" s="532"/>
    </row>
    <row r="53" spans="1:9" s="1" customFormat="1" ht="26.25" customHeight="1">
      <c r="A53" s="536" t="s">
        <v>400</v>
      </c>
      <c r="B53" s="537" t="s">
        <v>401</v>
      </c>
      <c r="C53" s="538">
        <f>C55+C73+C75+C88</f>
        <v>32012.8</v>
      </c>
      <c r="D53" s="539">
        <f>D55+D73+D75+D88</f>
        <v>21752.6</v>
      </c>
      <c r="E53" s="540">
        <f>D53/C53</f>
        <v>0.6794969512195121</v>
      </c>
      <c r="F53" s="426">
        <f t="shared" si="3"/>
        <v>10260.2</v>
      </c>
      <c r="G53" s="538">
        <f>G55+G73+G75+G88</f>
        <v>20789.3</v>
      </c>
      <c r="H53" s="540">
        <f>G53/C53</f>
        <v>0.649405862654938</v>
      </c>
      <c r="I53" s="538">
        <f>D53-G53</f>
        <v>963.2999999999993</v>
      </c>
    </row>
    <row r="54" spans="1:9" s="1" customFormat="1" ht="15.75" customHeight="1">
      <c r="A54" s="484"/>
      <c r="B54" s="402" t="s">
        <v>348</v>
      </c>
      <c r="C54" s="403">
        <f>C53/C324*100</f>
        <v>5.937877171072511</v>
      </c>
      <c r="D54" s="541">
        <f>D53/D324*100</f>
        <v>6.140652982504475</v>
      </c>
      <c r="E54" s="488"/>
      <c r="F54" s="406"/>
      <c r="G54" s="403">
        <f>G53/G324*100</f>
        <v>5.958784688016019</v>
      </c>
      <c r="H54" s="488"/>
      <c r="I54" s="403"/>
    </row>
    <row r="55" spans="1:9" s="545" customFormat="1" ht="22.5" customHeight="1">
      <c r="A55" s="542" t="s">
        <v>402</v>
      </c>
      <c r="B55" s="543" t="s">
        <v>403</v>
      </c>
      <c r="C55" s="520">
        <f>C56+C62+C65</f>
        <v>17556.8</v>
      </c>
      <c r="D55" s="544">
        <f>D56+D62+D65</f>
        <v>11804.599999999999</v>
      </c>
      <c r="E55" s="399">
        <f>D55/C55</f>
        <v>0.6723662626446733</v>
      </c>
      <c r="F55" s="410">
        <f t="shared" si="3"/>
        <v>5752.200000000001</v>
      </c>
      <c r="G55" s="520">
        <f>G56+G62+G65</f>
        <v>10841.3</v>
      </c>
      <c r="H55" s="399">
        <f aca="true" t="shared" si="10" ref="H55:H61">G55/C55</f>
        <v>0.6174986330082931</v>
      </c>
      <c r="I55" s="520">
        <f aca="true" t="shared" si="11" ref="I55:I90">D55-G55</f>
        <v>963.2999999999993</v>
      </c>
    </row>
    <row r="56" spans="1:9" s="545" customFormat="1" ht="25.5" customHeight="1">
      <c r="A56" s="546" t="s">
        <v>256</v>
      </c>
      <c r="B56" s="547" t="s">
        <v>404</v>
      </c>
      <c r="C56" s="548">
        <f>C57+C59</f>
        <v>9780.3</v>
      </c>
      <c r="D56" s="549">
        <f>D57+D59</f>
        <v>7638.599999999999</v>
      </c>
      <c r="E56" s="550">
        <f aca="true" t="shared" si="12" ref="E56:E72">D56/C56</f>
        <v>0.7810189871476335</v>
      </c>
      <c r="F56" s="418">
        <f t="shared" si="3"/>
        <v>2141.7</v>
      </c>
      <c r="G56" s="548">
        <f>G57+G59</f>
        <v>7638.599999999999</v>
      </c>
      <c r="H56" s="550">
        <f t="shared" si="10"/>
        <v>0.7810189871476335</v>
      </c>
      <c r="I56" s="548">
        <f t="shared" si="11"/>
        <v>0</v>
      </c>
    </row>
    <row r="57" spans="1:9" s="545" customFormat="1" ht="17.25" customHeight="1">
      <c r="A57" s="546"/>
      <c r="B57" s="551" t="s">
        <v>405</v>
      </c>
      <c r="C57" s="548">
        <f>C58</f>
        <v>7458.2</v>
      </c>
      <c r="D57" s="549">
        <f>D58</f>
        <v>5825.4</v>
      </c>
      <c r="E57" s="550">
        <f t="shared" si="12"/>
        <v>0.7810731811965353</v>
      </c>
      <c r="F57" s="418">
        <f t="shared" si="3"/>
        <v>1632.8000000000002</v>
      </c>
      <c r="G57" s="548">
        <f>G58</f>
        <v>5825.4</v>
      </c>
      <c r="H57" s="550">
        <f t="shared" si="10"/>
        <v>0.7810731811965353</v>
      </c>
      <c r="I57" s="548">
        <f t="shared" si="11"/>
        <v>0</v>
      </c>
    </row>
    <row r="58" spans="1:9" s="545" customFormat="1" ht="16.5" customHeight="1">
      <c r="A58" s="546"/>
      <c r="B58" s="552" t="s">
        <v>406</v>
      </c>
      <c r="C58" s="420">
        <v>7458.2</v>
      </c>
      <c r="D58" s="553">
        <v>5825.4</v>
      </c>
      <c r="E58" s="421">
        <f t="shared" si="12"/>
        <v>0.7810731811965353</v>
      </c>
      <c r="F58" s="422">
        <f t="shared" si="3"/>
        <v>1632.8000000000002</v>
      </c>
      <c r="G58" s="420">
        <v>5825.4</v>
      </c>
      <c r="H58" s="421">
        <f t="shared" si="10"/>
        <v>0.7810731811965353</v>
      </c>
      <c r="I58" s="420">
        <f t="shared" si="11"/>
        <v>0</v>
      </c>
    </row>
    <row r="59" spans="1:9" s="545" customFormat="1" ht="19.5" customHeight="1">
      <c r="A59" s="546"/>
      <c r="B59" s="554" t="s">
        <v>407</v>
      </c>
      <c r="C59" s="511">
        <f>C60+C61</f>
        <v>2322.1</v>
      </c>
      <c r="D59" s="555">
        <f>D60+D61</f>
        <v>1813.2</v>
      </c>
      <c r="E59" s="512">
        <f t="shared" si="12"/>
        <v>0.7808449248525042</v>
      </c>
      <c r="F59" s="422">
        <f t="shared" si="3"/>
        <v>508.89999999999986</v>
      </c>
      <c r="G59" s="511">
        <f>G60+G61</f>
        <v>1813.2</v>
      </c>
      <c r="H59" s="512">
        <f t="shared" si="10"/>
        <v>0.7808449248525042</v>
      </c>
      <c r="I59" s="511">
        <f t="shared" si="11"/>
        <v>0</v>
      </c>
    </row>
    <row r="60" spans="1:9" s="545" customFormat="1" ht="13.5" customHeight="1">
      <c r="A60" s="546"/>
      <c r="B60" s="552" t="s">
        <v>408</v>
      </c>
      <c r="C60" s="420">
        <v>1460.1</v>
      </c>
      <c r="D60" s="553">
        <v>1140.5</v>
      </c>
      <c r="E60" s="421">
        <f t="shared" si="12"/>
        <v>0.7811108828162455</v>
      </c>
      <c r="F60" s="422">
        <f t="shared" si="3"/>
        <v>319.5999999999999</v>
      </c>
      <c r="G60" s="420">
        <v>1140.5</v>
      </c>
      <c r="H60" s="421">
        <f t="shared" si="10"/>
        <v>0.7811108828162455</v>
      </c>
      <c r="I60" s="420">
        <f t="shared" si="11"/>
        <v>0</v>
      </c>
    </row>
    <row r="61" spans="1:9" s="545" customFormat="1" ht="13.5" customHeight="1">
      <c r="A61" s="546"/>
      <c r="B61" s="552" t="s">
        <v>409</v>
      </c>
      <c r="C61" s="420">
        <v>862</v>
      </c>
      <c r="D61" s="553">
        <v>672.7</v>
      </c>
      <c r="E61" s="421">
        <f t="shared" si="12"/>
        <v>0.7803944315545244</v>
      </c>
      <c r="F61" s="422">
        <f t="shared" si="3"/>
        <v>189.29999999999995</v>
      </c>
      <c r="G61" s="420">
        <v>672.7</v>
      </c>
      <c r="H61" s="421">
        <f t="shared" si="10"/>
        <v>0.7803944315545244</v>
      </c>
      <c r="I61" s="420">
        <f t="shared" si="11"/>
        <v>0</v>
      </c>
    </row>
    <row r="62" spans="1:9" s="545" customFormat="1" ht="21.75" customHeight="1">
      <c r="A62" s="546"/>
      <c r="B62" s="556" t="s">
        <v>410</v>
      </c>
      <c r="C62" s="557">
        <f>C63+C64</f>
        <v>527</v>
      </c>
      <c r="D62" s="558">
        <f>D63+D64</f>
        <v>314.5</v>
      </c>
      <c r="E62" s="559">
        <f>D62/C62</f>
        <v>0.5967741935483871</v>
      </c>
      <c r="F62" s="560">
        <f>C62-D62</f>
        <v>212.5</v>
      </c>
      <c r="G62" s="557">
        <f>G63+G64</f>
        <v>314.5</v>
      </c>
      <c r="H62" s="559">
        <f aca="true" t="shared" si="13" ref="H62:H72">G62/C62</f>
        <v>0.5967741935483871</v>
      </c>
      <c r="I62" s="557">
        <f t="shared" si="11"/>
        <v>0</v>
      </c>
    </row>
    <row r="63" spans="1:9" s="545" customFormat="1" ht="15.75" customHeight="1">
      <c r="A63" s="546"/>
      <c r="B63" s="515" t="s">
        <v>392</v>
      </c>
      <c r="C63" s="420">
        <v>0</v>
      </c>
      <c r="D63" s="553"/>
      <c r="E63" s="421"/>
      <c r="F63" s="422">
        <f>C63-D63</f>
        <v>0</v>
      </c>
      <c r="G63" s="420"/>
      <c r="H63" s="421"/>
      <c r="I63" s="420">
        <f t="shared" si="11"/>
        <v>0</v>
      </c>
    </row>
    <row r="64" spans="1:9" s="545" customFormat="1" ht="15.75" customHeight="1">
      <c r="A64" s="546"/>
      <c r="B64" s="515" t="s">
        <v>393</v>
      </c>
      <c r="C64" s="420">
        <v>527</v>
      </c>
      <c r="D64" s="553">
        <v>314.5</v>
      </c>
      <c r="E64" s="421">
        <f>D64/C64</f>
        <v>0.5967741935483871</v>
      </c>
      <c r="F64" s="422">
        <f>C64-D64</f>
        <v>212.5</v>
      </c>
      <c r="G64" s="420">
        <v>314.5</v>
      </c>
      <c r="H64" s="421">
        <f t="shared" si="13"/>
        <v>0.5967741935483871</v>
      </c>
      <c r="I64" s="420">
        <f t="shared" si="11"/>
        <v>0</v>
      </c>
    </row>
    <row r="65" spans="1:9" s="545" customFormat="1" ht="21" customHeight="1">
      <c r="A65" s="546"/>
      <c r="B65" s="561" t="s">
        <v>411</v>
      </c>
      <c r="C65" s="562">
        <f>C66+C70</f>
        <v>7249.5</v>
      </c>
      <c r="D65" s="563">
        <f>D66+D70</f>
        <v>3851.5</v>
      </c>
      <c r="E65" s="413">
        <f t="shared" si="12"/>
        <v>0.5312780191737361</v>
      </c>
      <c r="F65" s="410">
        <f t="shared" si="3"/>
        <v>3398</v>
      </c>
      <c r="G65" s="562">
        <f>G66+G70</f>
        <v>2888.2000000000003</v>
      </c>
      <c r="H65" s="413">
        <f t="shared" si="13"/>
        <v>0.39839988964756196</v>
      </c>
      <c r="I65" s="562">
        <f t="shared" si="11"/>
        <v>963.2999999999997</v>
      </c>
    </row>
    <row r="66" spans="1:9" s="545" customFormat="1" ht="15.75" customHeight="1">
      <c r="A66" s="546"/>
      <c r="B66" s="564" t="s">
        <v>412</v>
      </c>
      <c r="C66" s="565">
        <f>C67+C68+C69</f>
        <v>4484.5</v>
      </c>
      <c r="D66" s="566">
        <f>D67+D68+D69</f>
        <v>3669.5</v>
      </c>
      <c r="E66" s="550">
        <f t="shared" si="12"/>
        <v>0.818262905563608</v>
      </c>
      <c r="F66" s="567">
        <f t="shared" si="3"/>
        <v>815</v>
      </c>
      <c r="G66" s="565">
        <f>G67+G68+G69</f>
        <v>2706.2000000000003</v>
      </c>
      <c r="H66" s="550">
        <f t="shared" si="13"/>
        <v>0.6034563496487904</v>
      </c>
      <c r="I66" s="565">
        <f t="shared" si="11"/>
        <v>963.2999999999997</v>
      </c>
    </row>
    <row r="67" spans="1:9" s="545" customFormat="1" ht="15.75" customHeight="1">
      <c r="A67" s="546"/>
      <c r="B67" s="552" t="s">
        <v>413</v>
      </c>
      <c r="C67" s="420">
        <v>35.1</v>
      </c>
      <c r="D67" s="568">
        <v>27.2</v>
      </c>
      <c r="E67" s="460">
        <f>D67/C67</f>
        <v>0.7749287749287749</v>
      </c>
      <c r="F67" s="569">
        <f>C67-D67</f>
        <v>7.900000000000002</v>
      </c>
      <c r="G67" s="420">
        <v>27.2</v>
      </c>
      <c r="H67" s="460">
        <f t="shared" si="13"/>
        <v>0.7749287749287749</v>
      </c>
      <c r="I67" s="420">
        <f t="shared" si="11"/>
        <v>0</v>
      </c>
    </row>
    <row r="68" spans="1:9" s="545" customFormat="1" ht="14.25" customHeight="1">
      <c r="A68" s="546"/>
      <c r="B68" s="552" t="s">
        <v>414</v>
      </c>
      <c r="C68" s="420">
        <v>611.7</v>
      </c>
      <c r="D68" s="568">
        <v>75.7</v>
      </c>
      <c r="E68" s="460">
        <f>D68/C68</f>
        <v>0.12375347392512669</v>
      </c>
      <c r="F68" s="569">
        <f>C68-D68</f>
        <v>536</v>
      </c>
      <c r="G68" s="420">
        <v>75.7</v>
      </c>
      <c r="H68" s="460">
        <f t="shared" si="13"/>
        <v>0.12375347392512669</v>
      </c>
      <c r="I68" s="420">
        <f t="shared" si="11"/>
        <v>0</v>
      </c>
    </row>
    <row r="69" spans="1:9" s="545" customFormat="1" ht="20.25" customHeight="1">
      <c r="A69" s="546"/>
      <c r="B69" s="570" t="s">
        <v>415</v>
      </c>
      <c r="C69" s="463">
        <v>3837.7</v>
      </c>
      <c r="D69" s="571">
        <v>3566.6</v>
      </c>
      <c r="E69" s="572">
        <f t="shared" si="12"/>
        <v>0.9293587304896161</v>
      </c>
      <c r="F69" s="573">
        <f t="shared" si="3"/>
        <v>271.0999999999999</v>
      </c>
      <c r="G69" s="463">
        <v>2603.3</v>
      </c>
      <c r="H69" s="572">
        <f t="shared" si="13"/>
        <v>0.6783490111264561</v>
      </c>
      <c r="I69" s="463">
        <f t="shared" si="11"/>
        <v>963.2999999999997</v>
      </c>
    </row>
    <row r="70" spans="1:9" s="545" customFormat="1" ht="14.25" customHeight="1">
      <c r="A70" s="546"/>
      <c r="B70" s="564" t="s">
        <v>416</v>
      </c>
      <c r="C70" s="548">
        <f>C71+C72</f>
        <v>2765</v>
      </c>
      <c r="D70" s="574">
        <f>D71+D72</f>
        <v>182</v>
      </c>
      <c r="E70" s="550">
        <f t="shared" si="12"/>
        <v>0.06582278481012659</v>
      </c>
      <c r="F70" s="567">
        <f t="shared" si="3"/>
        <v>2583</v>
      </c>
      <c r="G70" s="548">
        <f>G71+G72</f>
        <v>182</v>
      </c>
      <c r="H70" s="550">
        <f t="shared" si="13"/>
        <v>0.06582278481012659</v>
      </c>
      <c r="I70" s="548">
        <f t="shared" si="11"/>
        <v>0</v>
      </c>
    </row>
    <row r="71" spans="1:9" s="545" customFormat="1" ht="12" customHeight="1">
      <c r="A71" s="546"/>
      <c r="B71" s="575" t="s">
        <v>417</v>
      </c>
      <c r="C71" s="420">
        <v>2065</v>
      </c>
      <c r="D71" s="568">
        <v>140</v>
      </c>
      <c r="E71" s="421">
        <f t="shared" si="12"/>
        <v>0.06779661016949153</v>
      </c>
      <c r="F71" s="576">
        <f t="shared" si="3"/>
        <v>1925</v>
      </c>
      <c r="G71" s="420">
        <v>140</v>
      </c>
      <c r="H71" s="421">
        <f t="shared" si="13"/>
        <v>0.06779661016949153</v>
      </c>
      <c r="I71" s="420">
        <f t="shared" si="11"/>
        <v>0</v>
      </c>
    </row>
    <row r="72" spans="1:9" s="545" customFormat="1" ht="12.75" customHeight="1">
      <c r="A72" s="546"/>
      <c r="B72" s="577" t="s">
        <v>418</v>
      </c>
      <c r="C72" s="424">
        <v>700</v>
      </c>
      <c r="D72" s="578">
        <v>42</v>
      </c>
      <c r="E72" s="425">
        <f t="shared" si="12"/>
        <v>0.06</v>
      </c>
      <c r="F72" s="448">
        <f t="shared" si="3"/>
        <v>658</v>
      </c>
      <c r="G72" s="424">
        <v>42</v>
      </c>
      <c r="H72" s="425">
        <f t="shared" si="13"/>
        <v>0.06</v>
      </c>
      <c r="I72" s="424">
        <f t="shared" si="11"/>
        <v>0</v>
      </c>
    </row>
    <row r="73" spans="1:9" s="545" customFormat="1" ht="0.75" customHeight="1" hidden="1">
      <c r="A73" s="542" t="s">
        <v>419</v>
      </c>
      <c r="B73" s="579" t="s">
        <v>420</v>
      </c>
      <c r="C73" s="520">
        <f>C74</f>
        <v>0</v>
      </c>
      <c r="D73" s="544">
        <f>D74</f>
        <v>0</v>
      </c>
      <c r="E73" s="399"/>
      <c r="F73" s="410">
        <f t="shared" si="3"/>
        <v>0</v>
      </c>
      <c r="G73" s="520">
        <f>G74</f>
        <v>0</v>
      </c>
      <c r="H73" s="399"/>
      <c r="I73" s="520">
        <f t="shared" si="11"/>
        <v>0</v>
      </c>
    </row>
    <row r="74" spans="1:9" s="1" customFormat="1" ht="16.5" customHeight="1" hidden="1">
      <c r="A74" s="580"/>
      <c r="B74" s="581" t="s">
        <v>421</v>
      </c>
      <c r="C74" s="473">
        <v>0</v>
      </c>
      <c r="D74" s="568"/>
      <c r="E74" s="421"/>
      <c r="F74" s="422">
        <f t="shared" si="3"/>
        <v>0</v>
      </c>
      <c r="G74" s="473"/>
      <c r="H74" s="421"/>
      <c r="I74" s="473">
        <f t="shared" si="11"/>
        <v>0</v>
      </c>
    </row>
    <row r="75" spans="1:9" s="1" customFormat="1" ht="21" customHeight="1">
      <c r="A75" s="542" t="s">
        <v>422</v>
      </c>
      <c r="B75" s="582" t="s">
        <v>423</v>
      </c>
      <c r="C75" s="520">
        <f>C76+C79+C82+C85</f>
        <v>10023</v>
      </c>
      <c r="D75" s="583">
        <f>D76+D79+D82+D85</f>
        <v>7020.299999999999</v>
      </c>
      <c r="E75" s="399">
        <f aca="true" t="shared" si="14" ref="E75:E84">D75/C75</f>
        <v>0.7004190362167015</v>
      </c>
      <c r="F75" s="410">
        <f t="shared" si="3"/>
        <v>3002.7000000000007</v>
      </c>
      <c r="G75" s="520">
        <f>G76+G79+G82+G85</f>
        <v>7020.299999999999</v>
      </c>
      <c r="H75" s="399">
        <f aca="true" t="shared" si="15" ref="H75:H84">G75/C75</f>
        <v>0.7004190362167015</v>
      </c>
      <c r="I75" s="520">
        <f t="shared" si="11"/>
        <v>0</v>
      </c>
    </row>
    <row r="76" spans="1:9" s="545" customFormat="1" ht="19.5" customHeight="1">
      <c r="A76" s="584" t="s">
        <v>256</v>
      </c>
      <c r="B76" s="585" t="s">
        <v>424</v>
      </c>
      <c r="C76" s="586">
        <f>C77+C78</f>
        <v>7430</v>
      </c>
      <c r="D76" s="587">
        <f>D77+D78</f>
        <v>5255.3</v>
      </c>
      <c r="E76" s="588">
        <f t="shared" si="14"/>
        <v>0.7073082099596232</v>
      </c>
      <c r="F76" s="589">
        <f t="shared" si="3"/>
        <v>2174.7</v>
      </c>
      <c r="G76" s="586">
        <f>G77+G78</f>
        <v>5255.3</v>
      </c>
      <c r="H76" s="588">
        <f t="shared" si="15"/>
        <v>0.7073082099596232</v>
      </c>
      <c r="I76" s="586">
        <f t="shared" si="11"/>
        <v>0</v>
      </c>
    </row>
    <row r="77" spans="1:9" s="545" customFormat="1" ht="13.5" customHeight="1">
      <c r="A77" s="584"/>
      <c r="B77" s="590" t="s">
        <v>425</v>
      </c>
      <c r="C77" s="591">
        <v>6320</v>
      </c>
      <c r="D77" s="592">
        <v>4357.3</v>
      </c>
      <c r="E77" s="593">
        <f t="shared" si="14"/>
        <v>0.6894462025316456</v>
      </c>
      <c r="F77" s="422">
        <f t="shared" si="3"/>
        <v>1962.6999999999998</v>
      </c>
      <c r="G77" s="591">
        <v>4357.3</v>
      </c>
      <c r="H77" s="594">
        <f t="shared" si="15"/>
        <v>0.6894462025316456</v>
      </c>
      <c r="I77" s="591">
        <f t="shared" si="11"/>
        <v>0</v>
      </c>
    </row>
    <row r="78" spans="1:9" s="545" customFormat="1" ht="12.75" customHeight="1">
      <c r="A78" s="584"/>
      <c r="B78" s="590" t="s">
        <v>426</v>
      </c>
      <c r="C78" s="591">
        <v>1110</v>
      </c>
      <c r="D78" s="592">
        <v>898</v>
      </c>
      <c r="E78" s="593">
        <f t="shared" si="14"/>
        <v>0.809009009009009</v>
      </c>
      <c r="F78" s="422">
        <f t="shared" si="3"/>
        <v>212</v>
      </c>
      <c r="G78" s="591">
        <v>898</v>
      </c>
      <c r="H78" s="594">
        <f t="shared" si="15"/>
        <v>0.809009009009009</v>
      </c>
      <c r="I78" s="591">
        <f t="shared" si="11"/>
        <v>0</v>
      </c>
    </row>
    <row r="79" spans="1:9" s="545" customFormat="1" ht="16.5" customHeight="1">
      <c r="A79" s="584"/>
      <c r="B79" s="595" t="s">
        <v>427</v>
      </c>
      <c r="C79" s="586">
        <f>C80+C81</f>
        <v>974</v>
      </c>
      <c r="D79" s="596">
        <f>D80+D81</f>
        <v>554.9</v>
      </c>
      <c r="E79" s="417">
        <f t="shared" si="14"/>
        <v>0.5697125256673511</v>
      </c>
      <c r="F79" s="589">
        <f aca="true" t="shared" si="16" ref="F79:F84">C79-D79</f>
        <v>419.1</v>
      </c>
      <c r="G79" s="433">
        <f>G80+G81</f>
        <v>554.9</v>
      </c>
      <c r="H79" s="417">
        <f t="shared" si="15"/>
        <v>0.5697125256673511</v>
      </c>
      <c r="I79" s="586">
        <f aca="true" t="shared" si="17" ref="I79:I84">D79-G79</f>
        <v>0</v>
      </c>
    </row>
    <row r="80" spans="1:9" s="545" customFormat="1" ht="12.75" customHeight="1">
      <c r="A80" s="584"/>
      <c r="B80" s="590" t="s">
        <v>428</v>
      </c>
      <c r="C80" s="591">
        <v>874</v>
      </c>
      <c r="D80" s="592">
        <v>554.9</v>
      </c>
      <c r="E80" s="593">
        <f t="shared" si="14"/>
        <v>0.6348970251716247</v>
      </c>
      <c r="F80" s="422">
        <f t="shared" si="16"/>
        <v>319.1</v>
      </c>
      <c r="G80" s="591">
        <v>554.9</v>
      </c>
      <c r="H80" s="594">
        <f t="shared" si="15"/>
        <v>0.6348970251716247</v>
      </c>
      <c r="I80" s="591">
        <f t="shared" si="17"/>
        <v>0</v>
      </c>
    </row>
    <row r="81" spans="1:9" s="545" customFormat="1" ht="12" customHeight="1">
      <c r="A81" s="584"/>
      <c r="B81" s="597" t="s">
        <v>429</v>
      </c>
      <c r="C81" s="591">
        <v>100</v>
      </c>
      <c r="D81" s="592"/>
      <c r="E81" s="593">
        <f t="shared" si="14"/>
        <v>0</v>
      </c>
      <c r="F81" s="422">
        <f t="shared" si="16"/>
        <v>100</v>
      </c>
      <c r="G81" s="591"/>
      <c r="H81" s="594">
        <f t="shared" si="15"/>
        <v>0</v>
      </c>
      <c r="I81" s="591">
        <f t="shared" si="17"/>
        <v>0</v>
      </c>
    </row>
    <row r="82" spans="1:9" s="545" customFormat="1" ht="20.25" customHeight="1">
      <c r="A82" s="584"/>
      <c r="B82" s="598" t="s">
        <v>430</v>
      </c>
      <c r="C82" s="586">
        <f>C83+C84</f>
        <v>676</v>
      </c>
      <c r="D82" s="596">
        <f>D83+D84</f>
        <v>416.4</v>
      </c>
      <c r="E82" s="417">
        <f t="shared" si="14"/>
        <v>0.6159763313609468</v>
      </c>
      <c r="F82" s="589">
        <f t="shared" si="16"/>
        <v>259.6</v>
      </c>
      <c r="G82" s="433">
        <f>G83+G84</f>
        <v>416.4</v>
      </c>
      <c r="H82" s="417">
        <f t="shared" si="15"/>
        <v>0.6159763313609468</v>
      </c>
      <c r="I82" s="586">
        <f t="shared" si="17"/>
        <v>0</v>
      </c>
    </row>
    <row r="83" spans="1:9" s="545" customFormat="1" ht="12.75" customHeight="1">
      <c r="A83" s="584"/>
      <c r="B83" s="590" t="s">
        <v>428</v>
      </c>
      <c r="C83" s="591">
        <v>636</v>
      </c>
      <c r="D83" s="592">
        <v>376.4</v>
      </c>
      <c r="E83" s="593">
        <f t="shared" si="14"/>
        <v>0.5918238993710692</v>
      </c>
      <c r="F83" s="422">
        <f t="shared" si="16"/>
        <v>259.6</v>
      </c>
      <c r="G83" s="591">
        <v>376.4</v>
      </c>
      <c r="H83" s="594">
        <f t="shared" si="15"/>
        <v>0.5918238993710692</v>
      </c>
      <c r="I83" s="591">
        <f t="shared" si="17"/>
        <v>0</v>
      </c>
    </row>
    <row r="84" spans="1:9" s="545" customFormat="1" ht="17.25" customHeight="1">
      <c r="A84" s="584"/>
      <c r="B84" s="599" t="s">
        <v>431</v>
      </c>
      <c r="C84" s="591">
        <v>40</v>
      </c>
      <c r="D84" s="592">
        <v>40</v>
      </c>
      <c r="E84" s="593">
        <f t="shared" si="14"/>
        <v>1</v>
      </c>
      <c r="F84" s="422">
        <f t="shared" si="16"/>
        <v>0</v>
      </c>
      <c r="G84" s="591">
        <v>40</v>
      </c>
      <c r="H84" s="594">
        <f t="shared" si="15"/>
        <v>1</v>
      </c>
      <c r="I84" s="591">
        <f t="shared" si="17"/>
        <v>0</v>
      </c>
    </row>
    <row r="85" spans="1:9" s="545" customFormat="1" ht="18.75" customHeight="1">
      <c r="A85" s="584"/>
      <c r="B85" s="598" t="s">
        <v>432</v>
      </c>
      <c r="C85" s="586">
        <f>C86+C87</f>
        <v>943</v>
      </c>
      <c r="D85" s="596">
        <f>D86+D87</f>
        <v>793.7</v>
      </c>
      <c r="E85" s="417">
        <f aca="true" t="shared" si="18" ref="E85:E93">D85/C85</f>
        <v>0.8416755037115589</v>
      </c>
      <c r="F85" s="589">
        <f t="shared" si="3"/>
        <v>149.29999999999995</v>
      </c>
      <c r="G85" s="433">
        <f>G86+G87</f>
        <v>793.7</v>
      </c>
      <c r="H85" s="417">
        <f>G85/C85</f>
        <v>0.8416755037115589</v>
      </c>
      <c r="I85" s="586">
        <f t="shared" si="11"/>
        <v>0</v>
      </c>
    </row>
    <row r="86" spans="1:9" s="545" customFormat="1" ht="12.75" customHeight="1">
      <c r="A86" s="584"/>
      <c r="B86" s="590" t="s">
        <v>428</v>
      </c>
      <c r="C86" s="591">
        <v>943</v>
      </c>
      <c r="D86" s="592">
        <v>793.7</v>
      </c>
      <c r="E86" s="593">
        <f t="shared" si="18"/>
        <v>0.8416755037115589</v>
      </c>
      <c r="F86" s="422">
        <f>C86-D86</f>
        <v>149.29999999999995</v>
      </c>
      <c r="G86" s="591">
        <v>793.7</v>
      </c>
      <c r="H86" s="594">
        <f>G86/C86</f>
        <v>0.8416755037115589</v>
      </c>
      <c r="I86" s="591">
        <f t="shared" si="11"/>
        <v>0</v>
      </c>
    </row>
    <row r="87" spans="1:9" s="545" customFormat="1" ht="11.25" customHeight="1">
      <c r="A87" s="584"/>
      <c r="B87" s="597" t="s">
        <v>429</v>
      </c>
      <c r="C87" s="591">
        <v>0</v>
      </c>
      <c r="D87" s="592"/>
      <c r="E87" s="593"/>
      <c r="F87" s="422">
        <f>C87-D87</f>
        <v>0</v>
      </c>
      <c r="G87" s="591"/>
      <c r="H87" s="594"/>
      <c r="I87" s="591">
        <f t="shared" si="11"/>
        <v>0</v>
      </c>
    </row>
    <row r="88" spans="1:9" s="1" customFormat="1" ht="21" customHeight="1">
      <c r="A88" s="600" t="s">
        <v>433</v>
      </c>
      <c r="B88" s="579" t="s">
        <v>434</v>
      </c>
      <c r="C88" s="520">
        <f>C89+C90</f>
        <v>4433</v>
      </c>
      <c r="D88" s="518">
        <f>D89+D90</f>
        <v>2927.7</v>
      </c>
      <c r="E88" s="399">
        <f t="shared" si="18"/>
        <v>0.6604331152718249</v>
      </c>
      <c r="F88" s="410">
        <f>C88-D88</f>
        <v>1505.3000000000002</v>
      </c>
      <c r="G88" s="520">
        <f>G89+G90</f>
        <v>2927.7</v>
      </c>
      <c r="H88" s="399">
        <f>G88/C88</f>
        <v>0.6604331152718249</v>
      </c>
      <c r="I88" s="520">
        <f t="shared" si="11"/>
        <v>0</v>
      </c>
    </row>
    <row r="89" spans="1:9" s="1" customFormat="1" ht="15" customHeight="1">
      <c r="A89" s="601" t="s">
        <v>435</v>
      </c>
      <c r="B89" s="595" t="s">
        <v>436</v>
      </c>
      <c r="C89" s="433">
        <v>4083</v>
      </c>
      <c r="D89" s="416">
        <v>2927.7</v>
      </c>
      <c r="E89" s="417">
        <f t="shared" si="18"/>
        <v>0.7170462894930197</v>
      </c>
      <c r="F89" s="418">
        <f>C89-D89</f>
        <v>1155.3000000000002</v>
      </c>
      <c r="G89" s="433">
        <v>2927.7</v>
      </c>
      <c r="H89" s="417">
        <f>G89/C89</f>
        <v>0.7170462894930197</v>
      </c>
      <c r="I89" s="433">
        <f t="shared" si="11"/>
        <v>0</v>
      </c>
    </row>
    <row r="90" spans="1:9" s="1" customFormat="1" ht="24" customHeight="1">
      <c r="A90" s="601"/>
      <c r="B90" s="602" t="s">
        <v>437</v>
      </c>
      <c r="C90" s="437">
        <v>350</v>
      </c>
      <c r="D90" s="424"/>
      <c r="E90" s="425"/>
      <c r="F90" s="426">
        <f>C90-D90</f>
        <v>350</v>
      </c>
      <c r="G90" s="437"/>
      <c r="H90" s="425"/>
      <c r="I90" s="437">
        <f t="shared" si="11"/>
        <v>0</v>
      </c>
    </row>
    <row r="91" spans="1:9" s="1" customFormat="1" ht="49.5" customHeight="1">
      <c r="A91" s="603"/>
      <c r="B91" s="604"/>
      <c r="C91" s="526"/>
      <c r="D91" s="527"/>
      <c r="E91" s="528"/>
      <c r="F91" s="529"/>
      <c r="G91" s="526"/>
      <c r="H91" s="528"/>
      <c r="I91" s="526"/>
    </row>
    <row r="92" spans="1:9" s="1" customFormat="1" ht="118.5" customHeight="1">
      <c r="A92" s="605"/>
      <c r="B92" s="531"/>
      <c r="C92" s="532"/>
      <c r="D92" s="533"/>
      <c r="E92" s="534"/>
      <c r="F92" s="535"/>
      <c r="G92" s="532"/>
      <c r="H92" s="534"/>
      <c r="I92" s="532"/>
    </row>
    <row r="93" spans="1:9" s="1" customFormat="1" ht="16.5" customHeight="1">
      <c r="A93" s="536" t="s">
        <v>438</v>
      </c>
      <c r="B93" s="606" t="s">
        <v>439</v>
      </c>
      <c r="C93" s="538">
        <f>C95+C96+C97+C98</f>
        <v>337354.6</v>
      </c>
      <c r="D93" s="538">
        <f>D95+D96+D97+D98</f>
        <v>236617.6</v>
      </c>
      <c r="E93" s="540">
        <f t="shared" si="18"/>
        <v>0.7013913549718902</v>
      </c>
      <c r="F93" s="426">
        <f aca="true" t="shared" si="19" ref="F93:F100">C93-D93</f>
        <v>100736.99999999997</v>
      </c>
      <c r="G93" s="538">
        <f>G95+G96+G97+G98</f>
        <v>234262</v>
      </c>
      <c r="H93" s="540">
        <f>G93/C93</f>
        <v>0.6944087912244268</v>
      </c>
      <c r="I93" s="538">
        <f>D93-G93</f>
        <v>2355.600000000006</v>
      </c>
    </row>
    <row r="94" spans="1:9" s="1" customFormat="1" ht="12" customHeight="1">
      <c r="A94" s="484"/>
      <c r="B94" s="607" t="s">
        <v>348</v>
      </c>
      <c r="C94" s="608">
        <f>C93/C324*100</f>
        <v>62.57403844388176</v>
      </c>
      <c r="D94" s="608">
        <f>D93/D324*100</f>
        <v>66.7959954742445</v>
      </c>
      <c r="E94" s="609"/>
      <c r="F94" s="406"/>
      <c r="G94" s="608">
        <f>G93/G324*100</f>
        <v>67.14592692317723</v>
      </c>
      <c r="H94" s="609"/>
      <c r="I94" s="608"/>
    </row>
    <row r="95" spans="1:9" s="545" customFormat="1" ht="11.25" customHeight="1">
      <c r="A95" s="610" t="s">
        <v>440</v>
      </c>
      <c r="B95" s="611" t="s">
        <v>441</v>
      </c>
      <c r="C95" s="612">
        <f>C134</f>
        <v>117163.7</v>
      </c>
      <c r="D95" s="612">
        <f>D134</f>
        <v>85914</v>
      </c>
      <c r="E95" s="613">
        <f aca="true" t="shared" si="20" ref="E95:E100">D95/C95</f>
        <v>0.7332817246297275</v>
      </c>
      <c r="F95" s="465">
        <f t="shared" si="19"/>
        <v>31249.699999999997</v>
      </c>
      <c r="G95" s="612">
        <f>G134</f>
        <v>85523.5</v>
      </c>
      <c r="H95" s="613">
        <f aca="true" t="shared" si="21" ref="H95:H100">G95/C95</f>
        <v>0.7299487810644424</v>
      </c>
      <c r="I95" s="612">
        <f aca="true" t="shared" si="22" ref="I95:I161">D95-G95</f>
        <v>390.5</v>
      </c>
    </row>
    <row r="96" spans="1:9" s="545" customFormat="1" ht="10.5" customHeight="1">
      <c r="A96" s="610" t="s">
        <v>442</v>
      </c>
      <c r="B96" s="611" t="s">
        <v>443</v>
      </c>
      <c r="C96" s="612">
        <f>C241</f>
        <v>198339.4</v>
      </c>
      <c r="D96" s="612">
        <f>D241</f>
        <v>141638.1</v>
      </c>
      <c r="E96" s="613">
        <f t="shared" si="20"/>
        <v>0.7141198370066664</v>
      </c>
      <c r="F96" s="465">
        <f t="shared" si="19"/>
        <v>56701.29999999999</v>
      </c>
      <c r="G96" s="612">
        <f>G241</f>
        <v>139673</v>
      </c>
      <c r="H96" s="613">
        <f t="shared" si="21"/>
        <v>0.7042120728407971</v>
      </c>
      <c r="I96" s="612">
        <f t="shared" si="22"/>
        <v>1965.1000000000058</v>
      </c>
    </row>
    <row r="97" spans="1:9" s="545" customFormat="1" ht="12.75" customHeight="1">
      <c r="A97" s="610" t="s">
        <v>444</v>
      </c>
      <c r="B97" s="611" t="s">
        <v>445</v>
      </c>
      <c r="C97" s="612">
        <f>C251</f>
        <v>4369.2</v>
      </c>
      <c r="D97" s="612">
        <f>D251</f>
        <v>4208.200000000001</v>
      </c>
      <c r="E97" s="613">
        <f t="shared" si="20"/>
        <v>0.9631511489517534</v>
      </c>
      <c r="F97" s="465">
        <f t="shared" si="19"/>
        <v>160.9999999999991</v>
      </c>
      <c r="G97" s="612">
        <f>G251</f>
        <v>4208.200000000001</v>
      </c>
      <c r="H97" s="613">
        <f t="shared" si="21"/>
        <v>0.9631511489517534</v>
      </c>
      <c r="I97" s="612">
        <f t="shared" si="22"/>
        <v>0</v>
      </c>
    </row>
    <row r="98" spans="1:9" s="545" customFormat="1" ht="12" customHeight="1">
      <c r="A98" s="614" t="s">
        <v>446</v>
      </c>
      <c r="B98" s="615" t="s">
        <v>447</v>
      </c>
      <c r="C98" s="616">
        <f>C259</f>
        <v>17482.3</v>
      </c>
      <c r="D98" s="616">
        <f>D259</f>
        <v>4857.3</v>
      </c>
      <c r="E98" s="540">
        <f t="shared" si="20"/>
        <v>0.27784101634224334</v>
      </c>
      <c r="F98" s="426">
        <f t="shared" si="19"/>
        <v>12625</v>
      </c>
      <c r="G98" s="616">
        <f>G259</f>
        <v>4857.3</v>
      </c>
      <c r="H98" s="540">
        <f t="shared" si="21"/>
        <v>0.27784101634224334</v>
      </c>
      <c r="I98" s="616">
        <f t="shared" si="22"/>
        <v>0</v>
      </c>
    </row>
    <row r="99" spans="1:9" s="1" customFormat="1" ht="9.75" customHeight="1">
      <c r="A99" s="617"/>
      <c r="B99" s="618" t="s">
        <v>448</v>
      </c>
      <c r="C99" s="314">
        <v>7833</v>
      </c>
      <c r="D99" s="314">
        <v>5708.3</v>
      </c>
      <c r="E99" s="619">
        <f t="shared" si="20"/>
        <v>0.7287501595812588</v>
      </c>
      <c r="F99" s="620">
        <f t="shared" si="19"/>
        <v>2124.7</v>
      </c>
      <c r="G99" s="314">
        <v>5708.3</v>
      </c>
      <c r="H99" s="619">
        <f t="shared" si="21"/>
        <v>0.7287501595812588</v>
      </c>
      <c r="I99" s="314">
        <f t="shared" si="22"/>
        <v>0</v>
      </c>
    </row>
    <row r="100" spans="1:9" s="1" customFormat="1" ht="9.75" customHeight="1">
      <c r="A100" s="617"/>
      <c r="B100" s="621" t="s">
        <v>449</v>
      </c>
      <c r="C100" s="314">
        <v>13339</v>
      </c>
      <c r="D100" s="314">
        <v>9927.3</v>
      </c>
      <c r="E100" s="619">
        <f t="shared" si="20"/>
        <v>0.7442312017392607</v>
      </c>
      <c r="F100" s="620">
        <f t="shared" si="19"/>
        <v>3411.7000000000007</v>
      </c>
      <c r="G100" s="314">
        <v>9918.8</v>
      </c>
      <c r="H100" s="619">
        <f t="shared" si="21"/>
        <v>0.7435939725616613</v>
      </c>
      <c r="I100" s="314">
        <f t="shared" si="22"/>
        <v>8.5</v>
      </c>
    </row>
    <row r="101" spans="1:9" s="1" customFormat="1" ht="9.75" customHeight="1">
      <c r="A101" s="617"/>
      <c r="B101" s="621" t="s">
        <v>450</v>
      </c>
      <c r="C101" s="314">
        <v>6589</v>
      </c>
      <c r="D101" s="314">
        <v>4734</v>
      </c>
      <c r="E101" s="619">
        <f aca="true" t="shared" si="23" ref="E101:E132">D101/C101</f>
        <v>0.718470177568675</v>
      </c>
      <c r="F101" s="620">
        <f aca="true" t="shared" si="24" ref="F101:F132">C101-D101</f>
        <v>1855</v>
      </c>
      <c r="G101" s="314">
        <v>4734</v>
      </c>
      <c r="H101" s="619">
        <f aca="true" t="shared" si="25" ref="H101:H132">G101/C101</f>
        <v>0.718470177568675</v>
      </c>
      <c r="I101" s="314">
        <f t="shared" si="22"/>
        <v>0</v>
      </c>
    </row>
    <row r="102" spans="1:9" s="1" customFormat="1" ht="9.75" customHeight="1">
      <c r="A102" s="617"/>
      <c r="B102" s="621" t="s">
        <v>451</v>
      </c>
      <c r="C102" s="314">
        <v>5494</v>
      </c>
      <c r="D102" s="314">
        <v>4053.1</v>
      </c>
      <c r="E102" s="619">
        <f t="shared" si="23"/>
        <v>0.7377320713505643</v>
      </c>
      <c r="F102" s="620">
        <f t="shared" si="24"/>
        <v>1440.9</v>
      </c>
      <c r="G102" s="314">
        <v>4053.1</v>
      </c>
      <c r="H102" s="619">
        <f t="shared" si="25"/>
        <v>0.7377320713505643</v>
      </c>
      <c r="I102" s="314">
        <f t="shared" si="22"/>
        <v>0</v>
      </c>
    </row>
    <row r="103" spans="1:9" s="1" customFormat="1" ht="9.75" customHeight="1">
      <c r="A103" s="617"/>
      <c r="B103" s="621" t="s">
        <v>452</v>
      </c>
      <c r="C103" s="314">
        <v>5782</v>
      </c>
      <c r="D103" s="314">
        <v>4434.1</v>
      </c>
      <c r="E103" s="619">
        <f t="shared" si="23"/>
        <v>0.7668799723279143</v>
      </c>
      <c r="F103" s="620">
        <f t="shared" si="24"/>
        <v>1347.8999999999996</v>
      </c>
      <c r="G103" s="314">
        <v>4434.1</v>
      </c>
      <c r="H103" s="619">
        <f t="shared" si="25"/>
        <v>0.7668799723279143</v>
      </c>
      <c r="I103" s="314">
        <f t="shared" si="22"/>
        <v>0</v>
      </c>
    </row>
    <row r="104" spans="1:9" s="1" customFormat="1" ht="9.75" customHeight="1">
      <c r="A104" s="617"/>
      <c r="B104" s="621" t="s">
        <v>453</v>
      </c>
      <c r="C104" s="314">
        <v>9882</v>
      </c>
      <c r="D104" s="314">
        <v>7332.8</v>
      </c>
      <c r="E104" s="619">
        <f t="shared" si="23"/>
        <v>0.7420360250961344</v>
      </c>
      <c r="F104" s="620">
        <f t="shared" si="24"/>
        <v>2549.2</v>
      </c>
      <c r="G104" s="314">
        <v>7310.8</v>
      </c>
      <c r="H104" s="619">
        <f t="shared" si="25"/>
        <v>0.7398097551103016</v>
      </c>
      <c r="I104" s="314">
        <f t="shared" si="22"/>
        <v>22</v>
      </c>
    </row>
    <row r="105" spans="1:9" s="1" customFormat="1" ht="9.75" customHeight="1">
      <c r="A105" s="617"/>
      <c r="B105" s="621" t="s">
        <v>454</v>
      </c>
      <c r="C105" s="314">
        <v>10193</v>
      </c>
      <c r="D105" s="314">
        <v>7823.6</v>
      </c>
      <c r="E105" s="619">
        <f t="shared" si="23"/>
        <v>0.7675463553419013</v>
      </c>
      <c r="F105" s="620">
        <f t="shared" si="24"/>
        <v>2369.3999999999996</v>
      </c>
      <c r="G105" s="314">
        <v>7819.6</v>
      </c>
      <c r="H105" s="619">
        <f t="shared" si="25"/>
        <v>0.7671539291670755</v>
      </c>
      <c r="I105" s="314">
        <f t="shared" si="22"/>
        <v>4</v>
      </c>
    </row>
    <row r="106" spans="1:9" s="1" customFormat="1" ht="9.75" customHeight="1">
      <c r="A106" s="617"/>
      <c r="B106" s="621" t="s">
        <v>455</v>
      </c>
      <c r="C106" s="314">
        <v>9777</v>
      </c>
      <c r="D106" s="314">
        <v>7193.3</v>
      </c>
      <c r="E106" s="619">
        <f t="shared" si="23"/>
        <v>0.7357369336197198</v>
      </c>
      <c r="F106" s="620">
        <f t="shared" si="24"/>
        <v>2583.7</v>
      </c>
      <c r="G106" s="314">
        <v>7190.8</v>
      </c>
      <c r="H106" s="619">
        <f t="shared" si="25"/>
        <v>0.7354812314615936</v>
      </c>
      <c r="I106" s="314">
        <f t="shared" si="22"/>
        <v>2.5</v>
      </c>
    </row>
    <row r="107" spans="1:9" s="1" customFormat="1" ht="9.75" customHeight="1">
      <c r="A107" s="617"/>
      <c r="B107" s="621" t="s">
        <v>456</v>
      </c>
      <c r="C107" s="314">
        <v>9844</v>
      </c>
      <c r="D107" s="314">
        <v>7496.5</v>
      </c>
      <c r="E107" s="619">
        <f t="shared" si="23"/>
        <v>0.7615298659081674</v>
      </c>
      <c r="F107" s="620">
        <f t="shared" si="24"/>
        <v>2347.5</v>
      </c>
      <c r="G107" s="314">
        <v>7496.5</v>
      </c>
      <c r="H107" s="619">
        <f t="shared" si="25"/>
        <v>0.7615298659081674</v>
      </c>
      <c r="I107" s="314">
        <f t="shared" si="22"/>
        <v>0</v>
      </c>
    </row>
    <row r="108" spans="1:9" s="1" customFormat="1" ht="9.75" customHeight="1">
      <c r="A108" s="617"/>
      <c r="B108" s="621" t="s">
        <v>457</v>
      </c>
      <c r="C108" s="314">
        <v>10853</v>
      </c>
      <c r="D108" s="314">
        <v>8226.7</v>
      </c>
      <c r="E108" s="619">
        <f t="shared" si="23"/>
        <v>0.7580116096931725</v>
      </c>
      <c r="F108" s="620">
        <f t="shared" si="24"/>
        <v>2626.2999999999993</v>
      </c>
      <c r="G108" s="314">
        <v>8210</v>
      </c>
      <c r="H108" s="619">
        <f t="shared" si="25"/>
        <v>0.7564728646457201</v>
      </c>
      <c r="I108" s="314">
        <f t="shared" si="22"/>
        <v>16.700000000000728</v>
      </c>
    </row>
    <row r="109" spans="1:9" s="1" customFormat="1" ht="9.75" customHeight="1">
      <c r="A109" s="617"/>
      <c r="B109" s="621" t="s">
        <v>458</v>
      </c>
      <c r="C109" s="314">
        <v>11285</v>
      </c>
      <c r="D109" s="314">
        <v>8388.1</v>
      </c>
      <c r="E109" s="619">
        <f t="shared" si="23"/>
        <v>0.7432964111652637</v>
      </c>
      <c r="F109" s="620">
        <f t="shared" si="24"/>
        <v>2896.8999999999996</v>
      </c>
      <c r="G109" s="314">
        <v>8388.1</v>
      </c>
      <c r="H109" s="619">
        <f t="shared" si="25"/>
        <v>0.7432964111652637</v>
      </c>
      <c r="I109" s="314">
        <f t="shared" si="22"/>
        <v>0</v>
      </c>
    </row>
    <row r="110" spans="1:9" s="1" customFormat="1" ht="9.75" customHeight="1">
      <c r="A110" s="617"/>
      <c r="B110" s="622" t="s">
        <v>459</v>
      </c>
      <c r="C110" s="623">
        <v>11857.2</v>
      </c>
      <c r="D110" s="314">
        <v>9222.7</v>
      </c>
      <c r="E110" s="624">
        <f t="shared" si="23"/>
        <v>0.7778143237863914</v>
      </c>
      <c r="F110" s="625">
        <f t="shared" si="24"/>
        <v>2634.5</v>
      </c>
      <c r="G110" s="623">
        <v>8885.9</v>
      </c>
      <c r="H110" s="624">
        <f t="shared" si="25"/>
        <v>0.7494096413993184</v>
      </c>
      <c r="I110" s="623">
        <f t="shared" si="22"/>
        <v>336.8000000000011</v>
      </c>
    </row>
    <row r="111" spans="1:9" s="1" customFormat="1" ht="11.25" customHeight="1">
      <c r="A111" s="626" t="s">
        <v>460</v>
      </c>
      <c r="B111" s="626"/>
      <c r="C111" s="36">
        <f>C99+C100+C101+C102+C103+C104+C105+C106+C107+C108+C109+C110</f>
        <v>112728.2</v>
      </c>
      <c r="D111" s="36">
        <f>D99+D100+D101+D102+D103+D104+D105+D106+D107+D108+D109+D110</f>
        <v>84540.5</v>
      </c>
      <c r="E111" s="627">
        <f t="shared" si="23"/>
        <v>0.7499498794445401</v>
      </c>
      <c r="F111" s="628">
        <f t="shared" si="24"/>
        <v>28187.699999999997</v>
      </c>
      <c r="G111" s="36">
        <f>G99+G100+G101+G102+G103+G104+G105+G106+G107+G108+G109+G110</f>
        <v>84150</v>
      </c>
      <c r="H111" s="627">
        <f t="shared" si="25"/>
        <v>0.7464857950362022</v>
      </c>
      <c r="I111" s="36">
        <f t="shared" si="22"/>
        <v>390.5</v>
      </c>
    </row>
    <row r="112" spans="1:9" s="1" customFormat="1" ht="18.75" customHeight="1">
      <c r="A112" s="629" t="s">
        <v>461</v>
      </c>
      <c r="B112" s="629"/>
      <c r="C112" s="630">
        <f>C113+C114+C115+C116+C117+C118+C119+C120+C121+C122+C123+C124</f>
        <v>2951.8</v>
      </c>
      <c r="D112" s="630">
        <f>D113+D114+D115+D116+D117+D118+D119+D120+D121+D122+D123+D124</f>
        <v>1113.5</v>
      </c>
      <c r="E112" s="631">
        <f>D112/C112</f>
        <v>0.3772274544345823</v>
      </c>
      <c r="F112" s="632">
        <f>C112-D112</f>
        <v>1838.3000000000002</v>
      </c>
      <c r="G112" s="630">
        <f>G113+G114+G115+G116+G117+G118+G119+G120+G121+G122+G123+G124</f>
        <v>1113.5</v>
      </c>
      <c r="H112" s="631">
        <f>G112/C112</f>
        <v>0.3772274544345823</v>
      </c>
      <c r="I112" s="630">
        <f>D112-G112</f>
        <v>0</v>
      </c>
    </row>
    <row r="113" spans="1:12" s="1" customFormat="1" ht="9.75" customHeight="1">
      <c r="A113" s="633" t="s">
        <v>256</v>
      </c>
      <c r="B113" s="618" t="s">
        <v>448</v>
      </c>
      <c r="C113" s="314">
        <v>107.7</v>
      </c>
      <c r="D113" s="314">
        <v>54.6</v>
      </c>
      <c r="E113" s="619">
        <f t="shared" si="23"/>
        <v>0.5069637883008357</v>
      </c>
      <c r="F113" s="620">
        <f t="shared" si="24"/>
        <v>53.1</v>
      </c>
      <c r="G113" s="314">
        <v>54.6</v>
      </c>
      <c r="H113" s="619">
        <f t="shared" si="25"/>
        <v>0.5069637883008357</v>
      </c>
      <c r="I113" s="314">
        <f t="shared" si="22"/>
        <v>0</v>
      </c>
      <c r="L113" s="634"/>
    </row>
    <row r="114" spans="1:12" s="1" customFormat="1" ht="9.75" customHeight="1">
      <c r="A114" s="633"/>
      <c r="B114" s="621" t="s">
        <v>449</v>
      </c>
      <c r="C114" s="314">
        <v>498.6</v>
      </c>
      <c r="D114" s="314">
        <v>86.1</v>
      </c>
      <c r="E114" s="619">
        <f t="shared" si="23"/>
        <v>0.17268351383874847</v>
      </c>
      <c r="F114" s="620">
        <f t="shared" si="24"/>
        <v>412.5</v>
      </c>
      <c r="G114" s="314">
        <v>86.1</v>
      </c>
      <c r="H114" s="619">
        <f t="shared" si="25"/>
        <v>0.17268351383874847</v>
      </c>
      <c r="I114" s="314">
        <f t="shared" si="22"/>
        <v>0</v>
      </c>
      <c r="L114" s="634"/>
    </row>
    <row r="115" spans="1:12" s="1" customFormat="1" ht="9.75" customHeight="1">
      <c r="A115" s="633"/>
      <c r="B115" s="621" t="s">
        <v>450</v>
      </c>
      <c r="C115" s="314">
        <v>433.7</v>
      </c>
      <c r="D115" s="314">
        <v>364.7</v>
      </c>
      <c r="E115" s="619">
        <f t="shared" si="23"/>
        <v>0.840903850587964</v>
      </c>
      <c r="F115" s="620">
        <f t="shared" si="24"/>
        <v>69</v>
      </c>
      <c r="G115" s="314">
        <v>364.7</v>
      </c>
      <c r="H115" s="619">
        <f t="shared" si="25"/>
        <v>0.840903850587964</v>
      </c>
      <c r="I115" s="314">
        <f t="shared" si="22"/>
        <v>0</v>
      </c>
      <c r="L115" s="634"/>
    </row>
    <row r="116" spans="1:12" s="1" customFormat="1" ht="9.75" customHeight="1">
      <c r="A116" s="633"/>
      <c r="B116" s="621" t="s">
        <v>451</v>
      </c>
      <c r="C116" s="314">
        <v>72.8</v>
      </c>
      <c r="D116" s="314">
        <v>66</v>
      </c>
      <c r="E116" s="619">
        <f t="shared" si="23"/>
        <v>0.9065934065934066</v>
      </c>
      <c r="F116" s="620">
        <f t="shared" si="24"/>
        <v>6.799999999999997</v>
      </c>
      <c r="G116" s="314">
        <v>66</v>
      </c>
      <c r="H116" s="619">
        <f t="shared" si="25"/>
        <v>0.9065934065934066</v>
      </c>
      <c r="I116" s="314">
        <f t="shared" si="22"/>
        <v>0</v>
      </c>
      <c r="L116" s="634"/>
    </row>
    <row r="117" spans="1:12" s="1" customFormat="1" ht="9.75" customHeight="1">
      <c r="A117" s="633"/>
      <c r="B117" s="621" t="s">
        <v>452</v>
      </c>
      <c r="C117" s="314">
        <v>63.8</v>
      </c>
      <c r="D117" s="314">
        <v>53.1</v>
      </c>
      <c r="E117" s="619">
        <f t="shared" si="23"/>
        <v>0.8322884012539186</v>
      </c>
      <c r="F117" s="620">
        <f t="shared" si="24"/>
        <v>10.699999999999996</v>
      </c>
      <c r="G117" s="314">
        <v>53.1</v>
      </c>
      <c r="H117" s="619">
        <f t="shared" si="25"/>
        <v>0.8322884012539186</v>
      </c>
      <c r="I117" s="314">
        <f t="shared" si="22"/>
        <v>0</v>
      </c>
      <c r="L117" s="634"/>
    </row>
    <row r="118" spans="1:12" s="1" customFormat="1" ht="9.75" customHeight="1">
      <c r="A118" s="633"/>
      <c r="B118" s="621" t="s">
        <v>453</v>
      </c>
      <c r="C118" s="314">
        <v>38.8</v>
      </c>
      <c r="D118" s="314">
        <v>32</v>
      </c>
      <c r="E118" s="619">
        <f t="shared" si="23"/>
        <v>0.8247422680412372</v>
      </c>
      <c r="F118" s="620">
        <f t="shared" si="24"/>
        <v>6.799999999999997</v>
      </c>
      <c r="G118" s="314">
        <v>32</v>
      </c>
      <c r="H118" s="619">
        <f t="shared" si="25"/>
        <v>0.8247422680412372</v>
      </c>
      <c r="I118" s="314">
        <f t="shared" si="22"/>
        <v>0</v>
      </c>
      <c r="L118" s="634"/>
    </row>
    <row r="119" spans="1:12" s="1" customFormat="1" ht="9.75" customHeight="1">
      <c r="A119" s="633"/>
      <c r="B119" s="621" t="s">
        <v>454</v>
      </c>
      <c r="C119" s="314">
        <v>94.8</v>
      </c>
      <c r="D119" s="314">
        <v>80.3</v>
      </c>
      <c r="E119" s="619">
        <f t="shared" si="23"/>
        <v>0.8470464135021097</v>
      </c>
      <c r="F119" s="620">
        <f t="shared" si="24"/>
        <v>14.5</v>
      </c>
      <c r="G119" s="314">
        <v>80.3</v>
      </c>
      <c r="H119" s="619">
        <f t="shared" si="25"/>
        <v>0.8470464135021097</v>
      </c>
      <c r="I119" s="314">
        <f t="shared" si="22"/>
        <v>0</v>
      </c>
      <c r="L119" s="634"/>
    </row>
    <row r="120" spans="1:12" s="1" customFormat="1" ht="9.75" customHeight="1">
      <c r="A120" s="633"/>
      <c r="B120" s="621" t="s">
        <v>455</v>
      </c>
      <c r="C120" s="314">
        <v>244.7</v>
      </c>
      <c r="D120" s="314">
        <v>193.4</v>
      </c>
      <c r="E120" s="619">
        <f t="shared" si="23"/>
        <v>0.7903555373927258</v>
      </c>
      <c r="F120" s="620">
        <f t="shared" si="24"/>
        <v>51.29999999999998</v>
      </c>
      <c r="G120" s="314">
        <v>193.4</v>
      </c>
      <c r="H120" s="619">
        <f t="shared" si="25"/>
        <v>0.7903555373927258</v>
      </c>
      <c r="I120" s="314">
        <f t="shared" si="22"/>
        <v>0</v>
      </c>
      <c r="L120" s="634"/>
    </row>
    <row r="121" spans="1:12" s="1" customFormat="1" ht="9.75" customHeight="1">
      <c r="A121" s="633"/>
      <c r="B121" s="621" t="s">
        <v>456</v>
      </c>
      <c r="C121" s="314">
        <v>109.3</v>
      </c>
      <c r="D121" s="314">
        <v>42.8</v>
      </c>
      <c r="E121" s="619">
        <f t="shared" si="23"/>
        <v>0.39158279963403475</v>
      </c>
      <c r="F121" s="620">
        <f t="shared" si="24"/>
        <v>66.5</v>
      </c>
      <c r="G121" s="314">
        <v>42.8</v>
      </c>
      <c r="H121" s="619">
        <f t="shared" si="25"/>
        <v>0.39158279963403475</v>
      </c>
      <c r="I121" s="314">
        <f t="shared" si="22"/>
        <v>0</v>
      </c>
      <c r="L121" s="634"/>
    </row>
    <row r="122" spans="1:12" s="1" customFormat="1" ht="9.75" customHeight="1">
      <c r="A122" s="633"/>
      <c r="B122" s="621" t="s">
        <v>457</v>
      </c>
      <c r="C122" s="314">
        <v>195.8</v>
      </c>
      <c r="D122" s="314">
        <v>8.9</v>
      </c>
      <c r="E122" s="619">
        <f t="shared" si="23"/>
        <v>0.045454545454545456</v>
      </c>
      <c r="F122" s="620">
        <f t="shared" si="24"/>
        <v>186.9</v>
      </c>
      <c r="G122" s="314">
        <v>8.9</v>
      </c>
      <c r="H122" s="619">
        <f t="shared" si="25"/>
        <v>0.045454545454545456</v>
      </c>
      <c r="I122" s="314">
        <f t="shared" si="22"/>
        <v>0</v>
      </c>
      <c r="L122" s="634"/>
    </row>
    <row r="123" spans="1:12" s="1" customFormat="1" ht="9.75" customHeight="1">
      <c r="A123" s="633"/>
      <c r="B123" s="621" t="s">
        <v>458</v>
      </c>
      <c r="C123" s="314">
        <v>1031</v>
      </c>
      <c r="D123" s="314">
        <v>77.7</v>
      </c>
      <c r="E123" s="619">
        <f t="shared" si="23"/>
        <v>0.07536372453928225</v>
      </c>
      <c r="F123" s="620">
        <f t="shared" si="24"/>
        <v>953.3</v>
      </c>
      <c r="G123" s="314">
        <v>77.7</v>
      </c>
      <c r="H123" s="619">
        <f t="shared" si="25"/>
        <v>0.07536372453928225</v>
      </c>
      <c r="I123" s="314">
        <f t="shared" si="22"/>
        <v>0</v>
      </c>
      <c r="L123" s="634"/>
    </row>
    <row r="124" spans="1:12" s="1" customFormat="1" ht="9.75" customHeight="1">
      <c r="A124" s="633"/>
      <c r="B124" s="622" t="s">
        <v>459</v>
      </c>
      <c r="C124" s="623">
        <v>60.8</v>
      </c>
      <c r="D124" s="623">
        <v>53.9</v>
      </c>
      <c r="E124" s="624">
        <f t="shared" si="23"/>
        <v>0.8865131578947368</v>
      </c>
      <c r="F124" s="625">
        <f t="shared" si="24"/>
        <v>6.899999999999999</v>
      </c>
      <c r="G124" s="623">
        <v>53.9</v>
      </c>
      <c r="H124" s="624">
        <f t="shared" si="25"/>
        <v>0.8865131578947368</v>
      </c>
      <c r="I124" s="623">
        <f t="shared" si="22"/>
        <v>0</v>
      </c>
      <c r="L124" s="634"/>
    </row>
    <row r="125" spans="1:9" s="1" customFormat="1" ht="9.75" customHeight="1">
      <c r="A125" s="635" t="s">
        <v>462</v>
      </c>
      <c r="B125" s="635"/>
      <c r="C125" s="86">
        <f>C126+C127+C128+C129+C130+C131</f>
        <v>215</v>
      </c>
      <c r="D125" s="86">
        <f>D126+D127+D128+D129+D130+D131</f>
        <v>195</v>
      </c>
      <c r="E125" s="636">
        <f>D125/C125</f>
        <v>0.9069767441860465</v>
      </c>
      <c r="F125" s="89">
        <f>C125-D125</f>
        <v>20</v>
      </c>
      <c r="G125" s="86">
        <f>G126+G127+G128+G129+G130+G131</f>
        <v>195</v>
      </c>
      <c r="H125" s="636">
        <f>G125/C125</f>
        <v>0.9069767441860465</v>
      </c>
      <c r="I125" s="86">
        <f t="shared" si="22"/>
        <v>0</v>
      </c>
    </row>
    <row r="126" spans="1:9" s="1" customFormat="1" ht="9.75" customHeight="1">
      <c r="A126" s="637" t="s">
        <v>256</v>
      </c>
      <c r="B126" s="618" t="s">
        <v>448</v>
      </c>
      <c r="C126" s="314">
        <v>20</v>
      </c>
      <c r="D126" s="314">
        <v>20</v>
      </c>
      <c r="E126" s="619">
        <f t="shared" si="23"/>
        <v>1</v>
      </c>
      <c r="F126" s="620">
        <f t="shared" si="24"/>
        <v>0</v>
      </c>
      <c r="G126" s="314">
        <v>20</v>
      </c>
      <c r="H126" s="619">
        <f t="shared" si="25"/>
        <v>1</v>
      </c>
      <c r="I126" s="314">
        <f t="shared" si="22"/>
        <v>0</v>
      </c>
    </row>
    <row r="127" spans="1:9" s="1" customFormat="1" ht="9.75" customHeight="1">
      <c r="A127" s="637"/>
      <c r="B127" s="621" t="s">
        <v>449</v>
      </c>
      <c r="C127" s="314">
        <v>100</v>
      </c>
      <c r="D127" s="314">
        <v>100</v>
      </c>
      <c r="E127" s="619">
        <f>D127/C127</f>
        <v>1</v>
      </c>
      <c r="F127" s="620">
        <f>C127-D127</f>
        <v>0</v>
      </c>
      <c r="G127" s="314">
        <v>100</v>
      </c>
      <c r="H127" s="619">
        <f>G127/C127</f>
        <v>1</v>
      </c>
      <c r="I127" s="314">
        <f>D127-G127</f>
        <v>0</v>
      </c>
    </row>
    <row r="128" spans="1:9" s="1" customFormat="1" ht="9.75" customHeight="1">
      <c r="A128" s="637"/>
      <c r="B128" s="621" t="s">
        <v>450</v>
      </c>
      <c r="C128" s="314">
        <v>30</v>
      </c>
      <c r="D128" s="314">
        <v>30</v>
      </c>
      <c r="E128" s="619">
        <f t="shared" si="23"/>
        <v>1</v>
      </c>
      <c r="F128" s="620">
        <f t="shared" si="24"/>
        <v>0</v>
      </c>
      <c r="G128" s="314">
        <v>30</v>
      </c>
      <c r="H128" s="619">
        <f t="shared" si="25"/>
        <v>1</v>
      </c>
      <c r="I128" s="314">
        <f t="shared" si="22"/>
        <v>0</v>
      </c>
    </row>
    <row r="129" spans="1:9" s="1" customFormat="1" ht="9.75" customHeight="1">
      <c r="A129" s="637"/>
      <c r="B129" s="621" t="s">
        <v>453</v>
      </c>
      <c r="C129" s="314">
        <v>20</v>
      </c>
      <c r="D129" s="314"/>
      <c r="E129" s="619">
        <f t="shared" si="23"/>
        <v>0</v>
      </c>
      <c r="F129" s="620">
        <f t="shared" si="24"/>
        <v>20</v>
      </c>
      <c r="G129" s="314"/>
      <c r="H129" s="619">
        <f t="shared" si="25"/>
        <v>0</v>
      </c>
      <c r="I129" s="314">
        <f t="shared" si="22"/>
        <v>0</v>
      </c>
    </row>
    <row r="130" spans="1:9" s="1" customFormat="1" ht="9.75" customHeight="1">
      <c r="A130" s="637"/>
      <c r="B130" s="621" t="s">
        <v>455</v>
      </c>
      <c r="C130" s="314">
        <v>25</v>
      </c>
      <c r="D130" s="314">
        <v>25</v>
      </c>
      <c r="E130" s="619">
        <f t="shared" si="23"/>
        <v>1</v>
      </c>
      <c r="F130" s="620">
        <f t="shared" si="24"/>
        <v>0</v>
      </c>
      <c r="G130" s="314">
        <v>25</v>
      </c>
      <c r="H130" s="619">
        <f t="shared" si="25"/>
        <v>1</v>
      </c>
      <c r="I130" s="314">
        <f t="shared" si="22"/>
        <v>0</v>
      </c>
    </row>
    <row r="131" spans="1:9" s="1" customFormat="1" ht="9.75" customHeight="1">
      <c r="A131" s="637"/>
      <c r="B131" s="622" t="s">
        <v>457</v>
      </c>
      <c r="C131" s="623">
        <v>20</v>
      </c>
      <c r="D131" s="623">
        <v>20</v>
      </c>
      <c r="E131" s="624">
        <f t="shared" si="23"/>
        <v>1</v>
      </c>
      <c r="F131" s="625">
        <f t="shared" si="24"/>
        <v>0</v>
      </c>
      <c r="G131" s="623">
        <v>20</v>
      </c>
      <c r="H131" s="624">
        <f t="shared" si="25"/>
        <v>1</v>
      </c>
      <c r="I131" s="623">
        <f t="shared" si="22"/>
        <v>0</v>
      </c>
    </row>
    <row r="132" spans="1:9" s="1" customFormat="1" ht="9.75" customHeight="1">
      <c r="A132" s="638" t="s">
        <v>463</v>
      </c>
      <c r="B132" s="638"/>
      <c r="C132" s="79">
        <v>65</v>
      </c>
      <c r="D132" s="79">
        <v>65</v>
      </c>
      <c r="E132" s="639">
        <f t="shared" si="23"/>
        <v>1</v>
      </c>
      <c r="F132" s="628">
        <f t="shared" si="24"/>
        <v>0</v>
      </c>
      <c r="G132" s="79">
        <v>65</v>
      </c>
      <c r="H132" s="639">
        <f t="shared" si="25"/>
        <v>1</v>
      </c>
      <c r="I132" s="79">
        <f t="shared" si="22"/>
        <v>0</v>
      </c>
    </row>
    <row r="133" spans="1:9" s="1" customFormat="1" ht="9.75" customHeight="1">
      <c r="A133" s="638" t="s">
        <v>464</v>
      </c>
      <c r="B133" s="638"/>
      <c r="C133" s="79">
        <v>1203.7</v>
      </c>
      <c r="D133" s="79"/>
      <c r="E133" s="639">
        <f>D133/C133</f>
        <v>0</v>
      </c>
      <c r="F133" s="628">
        <f>C133-D133</f>
        <v>1203.7</v>
      </c>
      <c r="G133" s="79"/>
      <c r="H133" s="639">
        <f>G133/C133</f>
        <v>0</v>
      </c>
      <c r="I133" s="79">
        <f>D133-G133</f>
        <v>0</v>
      </c>
    </row>
    <row r="134" spans="1:9" s="1" customFormat="1" ht="11.25" customHeight="1">
      <c r="A134" s="640" t="s">
        <v>440</v>
      </c>
      <c r="B134" s="641" t="s">
        <v>465</v>
      </c>
      <c r="C134" s="31">
        <f>C135+C136</f>
        <v>117163.7</v>
      </c>
      <c r="D134" s="31">
        <f>D135+D136</f>
        <v>85914</v>
      </c>
      <c r="E134" s="642">
        <f>D134/C134</f>
        <v>0.7332817246297275</v>
      </c>
      <c r="F134" s="643">
        <f aca="true" t="shared" si="26" ref="F134:F149">C134-D134</f>
        <v>31249.699999999997</v>
      </c>
      <c r="G134" s="31">
        <f>G135+G136</f>
        <v>85523.5</v>
      </c>
      <c r="H134" s="642">
        <f>G134/C134</f>
        <v>0.7299487810644424</v>
      </c>
      <c r="I134" s="31">
        <f t="shared" si="22"/>
        <v>390.5</v>
      </c>
    </row>
    <row r="135" spans="1:9" s="1" customFormat="1" ht="9" customHeight="1">
      <c r="A135" s="644"/>
      <c r="B135" s="645" t="s">
        <v>466</v>
      </c>
      <c r="C135" s="646">
        <f>C111+C112+C125</f>
        <v>115895</v>
      </c>
      <c r="D135" s="646">
        <f>D111+D112+D125</f>
        <v>85849</v>
      </c>
      <c r="E135" s="647">
        <f>D135/C135</f>
        <v>0.7407480909443893</v>
      </c>
      <c r="F135" s="648">
        <f t="shared" si="26"/>
        <v>30046</v>
      </c>
      <c r="G135" s="646">
        <f>G111+G112+G125</f>
        <v>85458.5</v>
      </c>
      <c r="H135" s="647">
        <f>G135/C135</f>
        <v>0.73737866171966</v>
      </c>
      <c r="I135" s="646">
        <f t="shared" si="22"/>
        <v>390.5</v>
      </c>
    </row>
    <row r="136" spans="1:9" s="1" customFormat="1" ht="8.25" customHeight="1">
      <c r="A136" s="644"/>
      <c r="B136" s="649" t="s">
        <v>467</v>
      </c>
      <c r="C136" s="650">
        <f>C132+C133</f>
        <v>1268.7</v>
      </c>
      <c r="D136" s="650">
        <f>D132+D133</f>
        <v>65</v>
      </c>
      <c r="E136" s="651">
        <f>D136/C136</f>
        <v>0.051233546149601954</v>
      </c>
      <c r="F136" s="652">
        <f t="shared" si="26"/>
        <v>1203.7</v>
      </c>
      <c r="G136" s="650">
        <f>G132+G133</f>
        <v>65</v>
      </c>
      <c r="H136" s="651">
        <f>G136/C136</f>
        <v>0.051233546149601954</v>
      </c>
      <c r="I136" s="650">
        <f t="shared" si="22"/>
        <v>0</v>
      </c>
    </row>
    <row r="137" spans="1:9" s="1" customFormat="1" ht="8.25" customHeight="1">
      <c r="A137" s="653"/>
      <c r="B137" s="654"/>
      <c r="C137" s="655"/>
      <c r="D137" s="655"/>
      <c r="E137" s="656"/>
      <c r="F137" s="657"/>
      <c r="G137" s="655"/>
      <c r="H137" s="656"/>
      <c r="I137" s="655"/>
    </row>
    <row r="138" spans="1:9" s="1" customFormat="1" ht="10.5" customHeight="1">
      <c r="A138" s="546" t="s">
        <v>468</v>
      </c>
      <c r="B138" s="658" t="s">
        <v>469</v>
      </c>
      <c r="C138" s="243">
        <f>C139+C140</f>
        <v>20385.6</v>
      </c>
      <c r="D138" s="243">
        <f>D139+D140</f>
        <v>14767.300000000001</v>
      </c>
      <c r="E138" s="659">
        <f aca="true" t="shared" si="27" ref="E138:E143">D138/C138</f>
        <v>0.724398595086728</v>
      </c>
      <c r="F138" s="660">
        <f t="shared" si="26"/>
        <v>5618.299999999997</v>
      </c>
      <c r="G138" s="243">
        <f>G139+G140</f>
        <v>14766.7</v>
      </c>
      <c r="H138" s="659">
        <f aca="true" t="shared" si="28" ref="H138:H143">G138/C138</f>
        <v>0.7243691625461111</v>
      </c>
      <c r="I138" s="243">
        <f t="shared" si="22"/>
        <v>0.6000000000003638</v>
      </c>
    </row>
    <row r="139" spans="1:9" s="1" customFormat="1" ht="10.5" customHeight="1">
      <c r="A139" s="546"/>
      <c r="B139" s="661" t="s">
        <v>470</v>
      </c>
      <c r="C139" s="320">
        <v>3167</v>
      </c>
      <c r="D139" s="320">
        <v>2404.6</v>
      </c>
      <c r="E139" s="662">
        <f t="shared" si="27"/>
        <v>0.7592674455320493</v>
      </c>
      <c r="F139" s="663">
        <f t="shared" si="26"/>
        <v>762.4000000000001</v>
      </c>
      <c r="G139" s="320">
        <v>2404.6</v>
      </c>
      <c r="H139" s="662">
        <f t="shared" si="28"/>
        <v>0.7592674455320493</v>
      </c>
      <c r="I139" s="320">
        <f t="shared" si="22"/>
        <v>0</v>
      </c>
    </row>
    <row r="140" spans="1:9" s="1" customFormat="1" ht="10.5" customHeight="1">
      <c r="A140" s="546"/>
      <c r="B140" s="664" t="s">
        <v>471</v>
      </c>
      <c r="C140" s="320">
        <v>17218.6</v>
      </c>
      <c r="D140" s="320">
        <v>12362.7</v>
      </c>
      <c r="E140" s="662">
        <f t="shared" si="27"/>
        <v>0.7179852020489472</v>
      </c>
      <c r="F140" s="663">
        <f t="shared" si="26"/>
        <v>4855.899999999998</v>
      </c>
      <c r="G140" s="320">
        <v>12362.1</v>
      </c>
      <c r="H140" s="662">
        <f t="shared" si="28"/>
        <v>0.717950356010361</v>
      </c>
      <c r="I140" s="320">
        <f t="shared" si="22"/>
        <v>0.6000000000003638</v>
      </c>
    </row>
    <row r="141" spans="1:9" s="1" customFormat="1" ht="9" customHeight="1">
      <c r="A141" s="546"/>
      <c r="B141" s="665" t="s">
        <v>472</v>
      </c>
      <c r="C141" s="96">
        <f>C142+C143</f>
        <v>11520.8</v>
      </c>
      <c r="D141" s="96">
        <f>D142+D143</f>
        <v>8443.1</v>
      </c>
      <c r="E141" s="666">
        <f t="shared" si="27"/>
        <v>0.7328570932574128</v>
      </c>
      <c r="F141" s="663">
        <f t="shared" si="26"/>
        <v>3077.699999999999</v>
      </c>
      <c r="G141" s="96">
        <f>G142+G143</f>
        <v>8186.599999999999</v>
      </c>
      <c r="H141" s="666">
        <f t="shared" si="28"/>
        <v>0.7105930143740018</v>
      </c>
      <c r="I141" s="96">
        <f t="shared" si="22"/>
        <v>256.5000000000009</v>
      </c>
    </row>
    <row r="142" spans="1:9" s="1" customFormat="1" ht="10.5" customHeight="1">
      <c r="A142" s="546"/>
      <c r="B142" s="661" t="s">
        <v>470</v>
      </c>
      <c r="C142" s="320">
        <v>1259</v>
      </c>
      <c r="D142" s="320">
        <v>952.7</v>
      </c>
      <c r="E142" s="662">
        <f t="shared" si="27"/>
        <v>0.7567116759332804</v>
      </c>
      <c r="F142" s="663">
        <f t="shared" si="26"/>
        <v>306.29999999999995</v>
      </c>
      <c r="G142" s="320">
        <v>948.9</v>
      </c>
      <c r="H142" s="662">
        <f t="shared" si="28"/>
        <v>0.753693407466243</v>
      </c>
      <c r="I142" s="320">
        <f t="shared" si="22"/>
        <v>3.800000000000068</v>
      </c>
    </row>
    <row r="143" spans="1:9" s="1" customFormat="1" ht="10.5" customHeight="1">
      <c r="A143" s="546"/>
      <c r="B143" s="664" t="s">
        <v>471</v>
      </c>
      <c r="C143" s="320">
        <v>10261.8</v>
      </c>
      <c r="D143" s="320">
        <v>7490.4</v>
      </c>
      <c r="E143" s="662">
        <f t="shared" si="27"/>
        <v>0.7299304215634684</v>
      </c>
      <c r="F143" s="663">
        <f t="shared" si="26"/>
        <v>2771.3999999999996</v>
      </c>
      <c r="G143" s="320">
        <v>7237.7</v>
      </c>
      <c r="H143" s="662">
        <f t="shared" si="28"/>
        <v>0.7053051121635581</v>
      </c>
      <c r="I143" s="320">
        <f t="shared" si="22"/>
        <v>252.69999999999982</v>
      </c>
    </row>
    <row r="144" spans="1:9" s="1" customFormat="1" ht="10.5" customHeight="1">
      <c r="A144" s="546"/>
      <c r="B144" s="665" t="s">
        <v>473</v>
      </c>
      <c r="C144" s="96">
        <f>C145+C146</f>
        <v>12685.3</v>
      </c>
      <c r="D144" s="96">
        <f>D145+D146</f>
        <v>8952.3</v>
      </c>
      <c r="E144" s="666">
        <f aca="true" t="shared" si="29" ref="E144:E164">D144/C144</f>
        <v>0.7057223715639362</v>
      </c>
      <c r="F144" s="663">
        <f t="shared" si="26"/>
        <v>3733</v>
      </c>
      <c r="G144" s="96">
        <f>G145+G146</f>
        <v>8903</v>
      </c>
      <c r="H144" s="666">
        <f aca="true" t="shared" si="30" ref="H144:H164">G144/C144</f>
        <v>0.7018359833823402</v>
      </c>
      <c r="I144" s="96">
        <f t="shared" si="22"/>
        <v>49.29999999999927</v>
      </c>
    </row>
    <row r="145" spans="1:9" s="1" customFormat="1" ht="10.5" customHeight="1">
      <c r="A145" s="546"/>
      <c r="B145" s="661" t="s">
        <v>470</v>
      </c>
      <c r="C145" s="320">
        <v>1181</v>
      </c>
      <c r="D145" s="320">
        <v>812.9</v>
      </c>
      <c r="E145" s="662">
        <f t="shared" si="29"/>
        <v>0.6883149872988992</v>
      </c>
      <c r="F145" s="663">
        <f t="shared" si="26"/>
        <v>368.1</v>
      </c>
      <c r="G145" s="320">
        <v>812.9</v>
      </c>
      <c r="H145" s="662">
        <f t="shared" si="30"/>
        <v>0.6883149872988992</v>
      </c>
      <c r="I145" s="320">
        <f t="shared" si="22"/>
        <v>0</v>
      </c>
    </row>
    <row r="146" spans="1:9" s="1" customFormat="1" ht="10.5" customHeight="1">
      <c r="A146" s="546"/>
      <c r="B146" s="664" t="s">
        <v>471</v>
      </c>
      <c r="C146" s="320">
        <v>11504.3</v>
      </c>
      <c r="D146" s="320">
        <v>8139.4</v>
      </c>
      <c r="E146" s="662">
        <f t="shared" si="29"/>
        <v>0.7075093660631242</v>
      </c>
      <c r="F146" s="663">
        <f t="shared" si="26"/>
        <v>3364.8999999999996</v>
      </c>
      <c r="G146" s="320">
        <v>8090.1</v>
      </c>
      <c r="H146" s="662">
        <f t="shared" si="30"/>
        <v>0.703224011891206</v>
      </c>
      <c r="I146" s="320">
        <f t="shared" si="22"/>
        <v>49.29999999999927</v>
      </c>
    </row>
    <row r="147" spans="1:9" s="1" customFormat="1" ht="9" customHeight="1">
      <c r="A147" s="546"/>
      <c r="B147" s="665" t="s">
        <v>474</v>
      </c>
      <c r="C147" s="96">
        <f>C148+C149</f>
        <v>14470.6</v>
      </c>
      <c r="D147" s="96">
        <f>D148+D149</f>
        <v>10602.8</v>
      </c>
      <c r="E147" s="666">
        <f t="shared" si="29"/>
        <v>0.732713225436402</v>
      </c>
      <c r="F147" s="663">
        <f t="shared" si="26"/>
        <v>3867.800000000001</v>
      </c>
      <c r="G147" s="96">
        <f>G148+G149</f>
        <v>10552.599999999999</v>
      </c>
      <c r="H147" s="666">
        <f t="shared" si="30"/>
        <v>0.7292441225657539</v>
      </c>
      <c r="I147" s="96">
        <f t="shared" si="22"/>
        <v>50.20000000000073</v>
      </c>
    </row>
    <row r="148" spans="1:9" s="1" customFormat="1" ht="10.5" customHeight="1">
      <c r="A148" s="546"/>
      <c r="B148" s="661" t="s">
        <v>470</v>
      </c>
      <c r="C148" s="320">
        <v>2340</v>
      </c>
      <c r="D148" s="320">
        <v>1759.3</v>
      </c>
      <c r="E148" s="662">
        <f t="shared" si="29"/>
        <v>0.7518376068376068</v>
      </c>
      <c r="F148" s="663">
        <f t="shared" si="26"/>
        <v>580.7</v>
      </c>
      <c r="G148" s="320">
        <v>1759.3</v>
      </c>
      <c r="H148" s="662">
        <f t="shared" si="30"/>
        <v>0.7518376068376068</v>
      </c>
      <c r="I148" s="320">
        <f t="shared" si="22"/>
        <v>0</v>
      </c>
    </row>
    <row r="149" spans="1:9" s="1" customFormat="1" ht="10.5" customHeight="1">
      <c r="A149" s="546"/>
      <c r="B149" s="664" t="s">
        <v>471</v>
      </c>
      <c r="C149" s="320">
        <v>12130.6</v>
      </c>
      <c r="D149" s="320">
        <v>8843.5</v>
      </c>
      <c r="E149" s="662">
        <f t="shared" si="29"/>
        <v>0.7290241208184262</v>
      </c>
      <c r="F149" s="663">
        <f t="shared" si="26"/>
        <v>3287.1000000000004</v>
      </c>
      <c r="G149" s="320">
        <v>8793.3</v>
      </c>
      <c r="H149" s="662">
        <f t="shared" si="30"/>
        <v>0.7248858259278188</v>
      </c>
      <c r="I149" s="320">
        <f t="shared" si="22"/>
        <v>50.20000000000073</v>
      </c>
    </row>
    <row r="150" spans="1:9" s="1" customFormat="1" ht="9" customHeight="1">
      <c r="A150" s="546"/>
      <c r="B150" s="665" t="s">
        <v>475</v>
      </c>
      <c r="C150" s="96">
        <f>C151+C152</f>
        <v>18233</v>
      </c>
      <c r="D150" s="96">
        <f>D151+D152</f>
        <v>13469.300000000001</v>
      </c>
      <c r="E150" s="666">
        <f t="shared" si="29"/>
        <v>0.7387319695058411</v>
      </c>
      <c r="F150" s="663">
        <f aca="true" t="shared" si="31" ref="F150:F167">C150-D150</f>
        <v>4763.699999999999</v>
      </c>
      <c r="G150" s="96">
        <f>G151+G152</f>
        <v>13139.300000000001</v>
      </c>
      <c r="H150" s="666">
        <f t="shared" si="30"/>
        <v>0.7206329183348874</v>
      </c>
      <c r="I150" s="96">
        <f t="shared" si="22"/>
        <v>330</v>
      </c>
    </row>
    <row r="151" spans="1:9" s="1" customFormat="1" ht="10.5" customHeight="1">
      <c r="A151" s="546"/>
      <c r="B151" s="661" t="s">
        <v>470</v>
      </c>
      <c r="C151" s="320">
        <v>3047</v>
      </c>
      <c r="D151" s="320">
        <v>2205.6</v>
      </c>
      <c r="E151" s="662">
        <f t="shared" si="29"/>
        <v>0.7238595339678372</v>
      </c>
      <c r="F151" s="663">
        <f t="shared" si="31"/>
        <v>841.4000000000001</v>
      </c>
      <c r="G151" s="320">
        <v>2205.6</v>
      </c>
      <c r="H151" s="662">
        <f t="shared" si="30"/>
        <v>0.7238595339678372</v>
      </c>
      <c r="I151" s="320">
        <f t="shared" si="22"/>
        <v>0</v>
      </c>
    </row>
    <row r="152" spans="1:9" s="1" customFormat="1" ht="10.5" customHeight="1">
      <c r="A152" s="546"/>
      <c r="B152" s="664" t="s">
        <v>471</v>
      </c>
      <c r="C152" s="320">
        <v>15186</v>
      </c>
      <c r="D152" s="320">
        <v>11263.7</v>
      </c>
      <c r="E152" s="662">
        <f t="shared" si="29"/>
        <v>0.7417160542605031</v>
      </c>
      <c r="F152" s="663">
        <f t="shared" si="31"/>
        <v>3922.2999999999993</v>
      </c>
      <c r="G152" s="320">
        <v>10933.7</v>
      </c>
      <c r="H152" s="662">
        <f t="shared" si="30"/>
        <v>0.7199855129724747</v>
      </c>
      <c r="I152" s="320">
        <f t="shared" si="22"/>
        <v>330</v>
      </c>
    </row>
    <row r="153" spans="1:9" s="1" customFormat="1" ht="9.75" customHeight="1">
      <c r="A153" s="546"/>
      <c r="B153" s="665" t="s">
        <v>476</v>
      </c>
      <c r="C153" s="96">
        <f>C154+C155</f>
        <v>23752.3</v>
      </c>
      <c r="D153" s="96">
        <f>D154+D155</f>
        <v>17500.5</v>
      </c>
      <c r="E153" s="666">
        <f t="shared" si="29"/>
        <v>0.7367918054251589</v>
      </c>
      <c r="F153" s="663">
        <f t="shared" si="31"/>
        <v>6251.799999999999</v>
      </c>
      <c r="G153" s="96">
        <f>G154+G155</f>
        <v>16285.8</v>
      </c>
      <c r="H153" s="666">
        <f t="shared" si="30"/>
        <v>0.6856514948026086</v>
      </c>
      <c r="I153" s="96">
        <f t="shared" si="22"/>
        <v>1214.7000000000007</v>
      </c>
    </row>
    <row r="154" spans="1:9" s="1" customFormat="1" ht="10.5" customHeight="1">
      <c r="A154" s="546"/>
      <c r="B154" s="661" t="s">
        <v>470</v>
      </c>
      <c r="C154" s="320">
        <v>4115</v>
      </c>
      <c r="D154" s="320">
        <v>3227.9</v>
      </c>
      <c r="E154" s="662">
        <f t="shared" si="29"/>
        <v>0.7844228432563791</v>
      </c>
      <c r="F154" s="663">
        <f t="shared" si="31"/>
        <v>887.0999999999999</v>
      </c>
      <c r="G154" s="320">
        <v>3227.9</v>
      </c>
      <c r="H154" s="662">
        <f t="shared" si="30"/>
        <v>0.7844228432563791</v>
      </c>
      <c r="I154" s="320">
        <f t="shared" si="22"/>
        <v>0</v>
      </c>
    </row>
    <row r="155" spans="1:9" s="1" customFormat="1" ht="10.5" customHeight="1">
      <c r="A155" s="546"/>
      <c r="B155" s="664" t="s">
        <v>471</v>
      </c>
      <c r="C155" s="320">
        <v>19637.3</v>
      </c>
      <c r="D155" s="320">
        <v>14272.6</v>
      </c>
      <c r="E155" s="662">
        <f t="shared" si="29"/>
        <v>0.7268107122669614</v>
      </c>
      <c r="F155" s="663">
        <f t="shared" si="31"/>
        <v>5364.699999999999</v>
      </c>
      <c r="G155" s="320">
        <v>13057.9</v>
      </c>
      <c r="H155" s="662">
        <f t="shared" si="30"/>
        <v>0.6649539396963942</v>
      </c>
      <c r="I155" s="320">
        <f t="shared" si="22"/>
        <v>1214.7000000000007</v>
      </c>
    </row>
    <row r="156" spans="1:9" s="1" customFormat="1" ht="9.75" customHeight="1">
      <c r="A156" s="546"/>
      <c r="B156" s="665" t="s">
        <v>477</v>
      </c>
      <c r="C156" s="96">
        <f>C157+C158</f>
        <v>11318.9</v>
      </c>
      <c r="D156" s="96">
        <f>D157+D158</f>
        <v>8129.9</v>
      </c>
      <c r="E156" s="666">
        <f t="shared" si="29"/>
        <v>0.7182588414068505</v>
      </c>
      <c r="F156" s="663">
        <f t="shared" si="31"/>
        <v>3189</v>
      </c>
      <c r="G156" s="96">
        <f>G157+G158</f>
        <v>8085.7</v>
      </c>
      <c r="H156" s="666">
        <f t="shared" si="30"/>
        <v>0.7143538683087579</v>
      </c>
      <c r="I156" s="96">
        <f t="shared" si="22"/>
        <v>44.19999999999982</v>
      </c>
    </row>
    <row r="157" spans="1:9" s="1" customFormat="1" ht="10.5" customHeight="1">
      <c r="A157" s="546"/>
      <c r="B157" s="661" t="s">
        <v>470</v>
      </c>
      <c r="C157" s="320">
        <v>2231</v>
      </c>
      <c r="D157" s="320">
        <v>1646.7</v>
      </c>
      <c r="E157" s="662">
        <f t="shared" si="29"/>
        <v>0.7380995069475572</v>
      </c>
      <c r="F157" s="663">
        <f t="shared" si="31"/>
        <v>584.3</v>
      </c>
      <c r="G157" s="320">
        <v>1646</v>
      </c>
      <c r="H157" s="662">
        <f t="shared" si="30"/>
        <v>0.7377857463021067</v>
      </c>
      <c r="I157" s="320">
        <f t="shared" si="22"/>
        <v>0.7000000000000455</v>
      </c>
    </row>
    <row r="158" spans="1:9" s="1" customFormat="1" ht="10.5" customHeight="1">
      <c r="A158" s="546"/>
      <c r="B158" s="664" t="s">
        <v>471</v>
      </c>
      <c r="C158" s="320">
        <v>9087.9</v>
      </c>
      <c r="D158" s="320">
        <v>6483.2</v>
      </c>
      <c r="E158" s="662">
        <f t="shared" si="29"/>
        <v>0.713388131471517</v>
      </c>
      <c r="F158" s="663">
        <f t="shared" si="31"/>
        <v>2604.7</v>
      </c>
      <c r="G158" s="320">
        <v>6439.7</v>
      </c>
      <c r="H158" s="662">
        <f t="shared" si="30"/>
        <v>0.7086015471120941</v>
      </c>
      <c r="I158" s="320">
        <f t="shared" si="22"/>
        <v>43.5</v>
      </c>
    </row>
    <row r="159" spans="1:9" s="1" customFormat="1" ht="8.25" customHeight="1">
      <c r="A159" s="546"/>
      <c r="B159" s="665" t="s">
        <v>478</v>
      </c>
      <c r="C159" s="96">
        <f>C160+C161</f>
        <v>30214.6</v>
      </c>
      <c r="D159" s="96">
        <f>D160+D161</f>
        <v>22036.5</v>
      </c>
      <c r="E159" s="666">
        <f t="shared" si="29"/>
        <v>0.7293328390910355</v>
      </c>
      <c r="F159" s="663">
        <f t="shared" si="31"/>
        <v>8178.0999999999985</v>
      </c>
      <c r="G159" s="96">
        <f>G160+G161</f>
        <v>22036.5</v>
      </c>
      <c r="H159" s="666">
        <f t="shared" si="30"/>
        <v>0.7293328390910355</v>
      </c>
      <c r="I159" s="96">
        <f t="shared" si="22"/>
        <v>0</v>
      </c>
    </row>
    <row r="160" spans="1:9" s="1" customFormat="1" ht="11.25" customHeight="1">
      <c r="A160" s="546"/>
      <c r="B160" s="661" t="s">
        <v>470</v>
      </c>
      <c r="C160" s="320">
        <v>7021</v>
      </c>
      <c r="D160" s="320">
        <v>4884.4</v>
      </c>
      <c r="E160" s="662">
        <f t="shared" si="29"/>
        <v>0.6956843754450932</v>
      </c>
      <c r="F160" s="663">
        <f t="shared" si="31"/>
        <v>2136.6000000000004</v>
      </c>
      <c r="G160" s="320">
        <v>4884.4</v>
      </c>
      <c r="H160" s="662">
        <f t="shared" si="30"/>
        <v>0.6956843754450932</v>
      </c>
      <c r="I160" s="320">
        <f t="shared" si="22"/>
        <v>0</v>
      </c>
    </row>
    <row r="161" spans="1:9" s="1" customFormat="1" ht="10.5" customHeight="1">
      <c r="A161" s="546"/>
      <c r="B161" s="664" t="s">
        <v>471</v>
      </c>
      <c r="C161" s="320">
        <v>23193.6</v>
      </c>
      <c r="D161" s="320">
        <v>17152.1</v>
      </c>
      <c r="E161" s="662">
        <f t="shared" si="29"/>
        <v>0.7395186603200883</v>
      </c>
      <c r="F161" s="663">
        <f t="shared" si="31"/>
        <v>6041.5</v>
      </c>
      <c r="G161" s="320">
        <v>17152.1</v>
      </c>
      <c r="H161" s="662">
        <f t="shared" si="30"/>
        <v>0.7395186603200883</v>
      </c>
      <c r="I161" s="320">
        <f t="shared" si="22"/>
        <v>0</v>
      </c>
    </row>
    <row r="162" spans="1:9" s="1" customFormat="1" ht="10.5" customHeight="1">
      <c r="A162" s="546"/>
      <c r="B162" s="665" t="s">
        <v>479</v>
      </c>
      <c r="C162" s="96">
        <f>C163+C164</f>
        <v>17344.9</v>
      </c>
      <c r="D162" s="96">
        <f>D163+D164</f>
        <v>12593.8</v>
      </c>
      <c r="E162" s="666">
        <f t="shared" si="29"/>
        <v>0.7260808652687533</v>
      </c>
      <c r="F162" s="663">
        <f t="shared" si="31"/>
        <v>4751.100000000002</v>
      </c>
      <c r="G162" s="96">
        <f>G163+G164</f>
        <v>12593.8</v>
      </c>
      <c r="H162" s="666">
        <f t="shared" si="30"/>
        <v>0.7260808652687533</v>
      </c>
      <c r="I162" s="96">
        <f aca="true" t="shared" si="32" ref="I162:I167">D162-G162</f>
        <v>0</v>
      </c>
    </row>
    <row r="163" spans="1:9" s="1" customFormat="1" ht="10.5" customHeight="1">
      <c r="A163" s="546"/>
      <c r="B163" s="661" t="s">
        <v>470</v>
      </c>
      <c r="C163" s="320">
        <v>2507</v>
      </c>
      <c r="D163" s="320">
        <v>1672.5</v>
      </c>
      <c r="E163" s="662">
        <f t="shared" si="29"/>
        <v>0.6671320303151177</v>
      </c>
      <c r="F163" s="663">
        <f t="shared" si="31"/>
        <v>834.5</v>
      </c>
      <c r="G163" s="320">
        <v>1672.5</v>
      </c>
      <c r="H163" s="662">
        <f t="shared" si="30"/>
        <v>0.6671320303151177</v>
      </c>
      <c r="I163" s="320">
        <f t="shared" si="32"/>
        <v>0</v>
      </c>
    </row>
    <row r="164" spans="1:9" s="1" customFormat="1" ht="10.5" customHeight="1">
      <c r="A164" s="546"/>
      <c r="B164" s="664" t="s">
        <v>471</v>
      </c>
      <c r="C164" s="667">
        <v>14837.9</v>
      </c>
      <c r="D164" s="75">
        <v>10921.3</v>
      </c>
      <c r="E164" s="668">
        <f t="shared" si="29"/>
        <v>0.7360408144009597</v>
      </c>
      <c r="F164" s="669">
        <f t="shared" si="31"/>
        <v>3916.6000000000004</v>
      </c>
      <c r="G164" s="75">
        <v>10921.3</v>
      </c>
      <c r="H164" s="668">
        <f t="shared" si="30"/>
        <v>0.7360408144009597</v>
      </c>
      <c r="I164" s="75">
        <f t="shared" si="32"/>
        <v>0</v>
      </c>
    </row>
    <row r="165" spans="1:9" s="1" customFormat="1" ht="10.5" customHeight="1">
      <c r="A165" s="670" t="s">
        <v>480</v>
      </c>
      <c r="B165" s="670"/>
      <c r="C165" s="31">
        <f>C166+C167</f>
        <v>159925.99999999997</v>
      </c>
      <c r="D165" s="31">
        <f>D166+D167</f>
        <v>116495.5</v>
      </c>
      <c r="E165" s="642">
        <f>D165/C165</f>
        <v>0.7284337756212249</v>
      </c>
      <c r="F165" s="643">
        <f t="shared" si="31"/>
        <v>43430.49999999997</v>
      </c>
      <c r="G165" s="31">
        <f>G166+G167</f>
        <v>114550</v>
      </c>
      <c r="H165" s="642">
        <f>G165/C165</f>
        <v>0.7162687743081176</v>
      </c>
      <c r="I165" s="31">
        <f t="shared" si="32"/>
        <v>1945.5</v>
      </c>
    </row>
    <row r="166" spans="1:9" s="1" customFormat="1" ht="10.5" customHeight="1">
      <c r="A166" s="671"/>
      <c r="B166" s="672" t="s">
        <v>470</v>
      </c>
      <c r="C166" s="673">
        <f>C139+C142+C145+C148+C151+C154+C157+C160+C163</f>
        <v>26868</v>
      </c>
      <c r="D166" s="674">
        <f>D139+D142+D145+D148+D151+D154+D157+D160+D163</f>
        <v>19566.6</v>
      </c>
      <c r="E166" s="675">
        <f>D166/C166</f>
        <v>0.7282492184010718</v>
      </c>
      <c r="F166" s="676">
        <f t="shared" si="31"/>
        <v>7301.4000000000015</v>
      </c>
      <c r="G166" s="674">
        <f>G139+G142+G145+G148+G151+G154+G157+G160+G163</f>
        <v>19562.1</v>
      </c>
      <c r="H166" s="675">
        <f>G166/C166</f>
        <v>0.7280817329164805</v>
      </c>
      <c r="I166" s="674">
        <f t="shared" si="32"/>
        <v>4.5</v>
      </c>
    </row>
    <row r="167" spans="1:9" s="1" customFormat="1" ht="8.25" customHeight="1">
      <c r="A167" s="671"/>
      <c r="B167" s="677" t="s">
        <v>471</v>
      </c>
      <c r="C167" s="678">
        <f>C140+C143+C146+C149+C152+C155+C158+C161+C164</f>
        <v>133057.99999999997</v>
      </c>
      <c r="D167" s="678">
        <f>D140+D143+D146+D149+D152+D155+D158+D161+D164</f>
        <v>96928.90000000001</v>
      </c>
      <c r="E167" s="651">
        <f>D167/C167</f>
        <v>0.7284710427031823</v>
      </c>
      <c r="F167" s="652">
        <f t="shared" si="31"/>
        <v>36129.09999999996</v>
      </c>
      <c r="G167" s="678">
        <f>G140+G143+G146+G149+G152+G155+G158+G161+G164</f>
        <v>94987.90000000001</v>
      </c>
      <c r="H167" s="651">
        <f>G167/C167</f>
        <v>0.7138834192607737</v>
      </c>
      <c r="I167" s="678">
        <f t="shared" si="32"/>
        <v>1941</v>
      </c>
    </row>
    <row r="168" spans="1:9" s="1" customFormat="1" ht="3.75" customHeight="1">
      <c r="A168" s="679"/>
      <c r="B168" s="680"/>
      <c r="C168" s="681"/>
      <c r="D168" s="681"/>
      <c r="E168" s="682"/>
      <c r="F168" s="683"/>
      <c r="G168" s="681"/>
      <c r="H168" s="682"/>
      <c r="I168" s="681"/>
    </row>
    <row r="169" spans="1:9" s="1" customFormat="1" ht="3" customHeight="1">
      <c r="A169" s="684"/>
      <c r="B169" s="685"/>
      <c r="C169" s="686"/>
      <c r="D169" s="686"/>
      <c r="E169" s="687"/>
      <c r="F169" s="688"/>
      <c r="G169" s="686"/>
      <c r="H169" s="687"/>
      <c r="I169" s="686"/>
    </row>
    <row r="170" spans="1:9" s="1" customFormat="1" ht="12" customHeight="1">
      <c r="A170" s="689" t="s">
        <v>481</v>
      </c>
      <c r="B170" s="689"/>
      <c r="C170" s="690">
        <f>C171+C172+C173+C174+C175+C176+C177+C178+C179</f>
        <v>2921.7000000000003</v>
      </c>
      <c r="D170" s="690">
        <f>D171+D172+D173+D174+D175+D176+D177+D178+D179</f>
        <v>2143.7000000000003</v>
      </c>
      <c r="E170" s="691">
        <f aca="true" t="shared" si="33" ref="E170:E179">D170/C170</f>
        <v>0.733716671800664</v>
      </c>
      <c r="F170" s="669">
        <f aca="true" t="shared" si="34" ref="F170:F179">C170-D170</f>
        <v>778</v>
      </c>
      <c r="G170" s="690">
        <f>G171+G172+G173+G174+G175+G176+G177+G178+G179</f>
        <v>2143</v>
      </c>
      <c r="H170" s="691">
        <f aca="true" t="shared" si="35" ref="H170:H179">G170/C170</f>
        <v>0.7334770852585822</v>
      </c>
      <c r="I170" s="690">
        <f aca="true" t="shared" si="36" ref="I170:I259">D170-G170</f>
        <v>0.7000000000002728</v>
      </c>
    </row>
    <row r="171" spans="1:9" s="1" customFormat="1" ht="10.5" customHeight="1">
      <c r="A171" s="692" t="s">
        <v>256</v>
      </c>
      <c r="B171" s="693" t="s">
        <v>469</v>
      </c>
      <c r="C171" s="320">
        <v>449</v>
      </c>
      <c r="D171" s="320">
        <v>324</v>
      </c>
      <c r="E171" s="662">
        <f t="shared" si="33"/>
        <v>0.7216035634743875</v>
      </c>
      <c r="F171" s="663">
        <f t="shared" si="34"/>
        <v>125</v>
      </c>
      <c r="G171" s="320">
        <v>324</v>
      </c>
      <c r="H171" s="662">
        <f t="shared" si="35"/>
        <v>0.7216035634743875</v>
      </c>
      <c r="I171" s="320">
        <f t="shared" si="36"/>
        <v>0</v>
      </c>
    </row>
    <row r="172" spans="1:9" s="1" customFormat="1" ht="10.5" customHeight="1">
      <c r="A172" s="692"/>
      <c r="B172" s="694" t="s">
        <v>472</v>
      </c>
      <c r="C172" s="320">
        <v>193</v>
      </c>
      <c r="D172" s="320">
        <v>139.1</v>
      </c>
      <c r="E172" s="662">
        <f t="shared" si="33"/>
        <v>0.7207253886010362</v>
      </c>
      <c r="F172" s="663">
        <f t="shared" si="34"/>
        <v>53.900000000000006</v>
      </c>
      <c r="G172" s="320">
        <v>138.4</v>
      </c>
      <c r="H172" s="662">
        <f t="shared" si="35"/>
        <v>0.717098445595855</v>
      </c>
      <c r="I172" s="320">
        <f t="shared" si="36"/>
        <v>0.6999999999999886</v>
      </c>
    </row>
    <row r="173" spans="1:9" s="1" customFormat="1" ht="10.5" customHeight="1">
      <c r="A173" s="692"/>
      <c r="B173" s="694" t="s">
        <v>473</v>
      </c>
      <c r="C173" s="320">
        <v>182</v>
      </c>
      <c r="D173" s="320">
        <v>134</v>
      </c>
      <c r="E173" s="662">
        <f t="shared" si="33"/>
        <v>0.7362637362637363</v>
      </c>
      <c r="F173" s="663">
        <f t="shared" si="34"/>
        <v>48</v>
      </c>
      <c r="G173" s="320">
        <v>134</v>
      </c>
      <c r="H173" s="662">
        <f t="shared" si="35"/>
        <v>0.7362637362637363</v>
      </c>
      <c r="I173" s="320">
        <f t="shared" si="36"/>
        <v>0</v>
      </c>
    </row>
    <row r="174" spans="1:9" s="1" customFormat="1" ht="10.5" customHeight="1">
      <c r="A174" s="692"/>
      <c r="B174" s="694" t="s">
        <v>474</v>
      </c>
      <c r="C174" s="320">
        <v>322</v>
      </c>
      <c r="D174" s="320">
        <v>236.1</v>
      </c>
      <c r="E174" s="662">
        <f t="shared" si="33"/>
        <v>0.7332298136645963</v>
      </c>
      <c r="F174" s="663">
        <f t="shared" si="34"/>
        <v>85.9</v>
      </c>
      <c r="G174" s="320">
        <v>236.1</v>
      </c>
      <c r="H174" s="662">
        <f t="shared" si="35"/>
        <v>0.7332298136645963</v>
      </c>
      <c r="I174" s="320">
        <f t="shared" si="36"/>
        <v>0</v>
      </c>
    </row>
    <row r="175" spans="1:9" s="1" customFormat="1" ht="10.5" customHeight="1">
      <c r="A175" s="692"/>
      <c r="B175" s="694" t="s">
        <v>475</v>
      </c>
      <c r="C175" s="320">
        <v>316</v>
      </c>
      <c r="D175" s="320">
        <v>230.8</v>
      </c>
      <c r="E175" s="662">
        <f t="shared" si="33"/>
        <v>0.730379746835443</v>
      </c>
      <c r="F175" s="663">
        <f t="shared" si="34"/>
        <v>85.19999999999999</v>
      </c>
      <c r="G175" s="320">
        <v>230.8</v>
      </c>
      <c r="H175" s="662">
        <f t="shared" si="35"/>
        <v>0.730379746835443</v>
      </c>
      <c r="I175" s="320">
        <f t="shared" si="36"/>
        <v>0</v>
      </c>
    </row>
    <row r="176" spans="1:9" s="1" customFormat="1" ht="10.5" customHeight="1">
      <c r="A176" s="692"/>
      <c r="B176" s="694" t="s">
        <v>476</v>
      </c>
      <c r="C176" s="320">
        <v>489.4</v>
      </c>
      <c r="D176" s="320">
        <v>361.4</v>
      </c>
      <c r="E176" s="662">
        <f t="shared" si="33"/>
        <v>0.7384552513281569</v>
      </c>
      <c r="F176" s="663">
        <f t="shared" si="34"/>
        <v>128</v>
      </c>
      <c r="G176" s="320">
        <v>361.4</v>
      </c>
      <c r="H176" s="662">
        <f t="shared" si="35"/>
        <v>0.7384552513281569</v>
      </c>
      <c r="I176" s="320">
        <f t="shared" si="36"/>
        <v>0</v>
      </c>
    </row>
    <row r="177" spans="1:9" s="1" customFormat="1" ht="10.5" customHeight="1">
      <c r="A177" s="692"/>
      <c r="B177" s="694" t="s">
        <v>477</v>
      </c>
      <c r="C177" s="320">
        <v>195.3</v>
      </c>
      <c r="D177" s="320">
        <v>142.7</v>
      </c>
      <c r="E177" s="662">
        <f t="shared" si="33"/>
        <v>0.7306707629288274</v>
      </c>
      <c r="F177" s="663">
        <f t="shared" si="34"/>
        <v>52.60000000000002</v>
      </c>
      <c r="G177" s="320">
        <v>142.7</v>
      </c>
      <c r="H177" s="662">
        <f t="shared" si="35"/>
        <v>0.7306707629288274</v>
      </c>
      <c r="I177" s="320">
        <f t="shared" si="36"/>
        <v>0</v>
      </c>
    </row>
    <row r="178" spans="1:9" s="1" customFormat="1" ht="10.5" customHeight="1">
      <c r="A178" s="692"/>
      <c r="B178" s="694" t="s">
        <v>478</v>
      </c>
      <c r="C178" s="320">
        <v>586</v>
      </c>
      <c r="D178" s="320">
        <v>437.3</v>
      </c>
      <c r="E178" s="662">
        <f t="shared" si="33"/>
        <v>0.7462457337883959</v>
      </c>
      <c r="F178" s="663">
        <f t="shared" si="34"/>
        <v>148.7</v>
      </c>
      <c r="G178" s="320">
        <v>437.3</v>
      </c>
      <c r="H178" s="662">
        <f t="shared" si="35"/>
        <v>0.7462457337883959</v>
      </c>
      <c r="I178" s="320">
        <f t="shared" si="36"/>
        <v>0</v>
      </c>
    </row>
    <row r="179" spans="1:9" s="1" customFormat="1" ht="10.5" customHeight="1">
      <c r="A179" s="692"/>
      <c r="B179" s="695" t="s">
        <v>479</v>
      </c>
      <c r="C179" s="320">
        <v>189</v>
      </c>
      <c r="D179" s="320">
        <v>138.3</v>
      </c>
      <c r="E179" s="662">
        <f t="shared" si="33"/>
        <v>0.7317460317460318</v>
      </c>
      <c r="F179" s="663">
        <f t="shared" si="34"/>
        <v>50.69999999999999</v>
      </c>
      <c r="G179" s="320">
        <v>138.3</v>
      </c>
      <c r="H179" s="662">
        <f t="shared" si="35"/>
        <v>0.7317460317460318</v>
      </c>
      <c r="I179" s="320">
        <f t="shared" si="36"/>
        <v>0</v>
      </c>
    </row>
    <row r="180" spans="1:9" s="1" customFormat="1" ht="9.75" customHeight="1">
      <c r="A180" s="696" t="s">
        <v>462</v>
      </c>
      <c r="B180" s="696"/>
      <c r="C180" s="697">
        <f>C181+C182+C183+C184+C185+C186+C187+C188+C189</f>
        <v>140</v>
      </c>
      <c r="D180" s="697">
        <f>D181+D182+D183+D184+D185+D186+D187+D188+D189</f>
        <v>125</v>
      </c>
      <c r="E180" s="636">
        <f aca="true" t="shared" si="37" ref="E180:E186">D180/C180</f>
        <v>0.8928571428571429</v>
      </c>
      <c r="F180" s="628">
        <f aca="true" t="shared" si="38" ref="F180:F199">C180-D180</f>
        <v>15</v>
      </c>
      <c r="G180" s="697">
        <f>G181+G182+G183+G184+G185+G186+G187+G188+G189</f>
        <v>125</v>
      </c>
      <c r="H180" s="636">
        <f aca="true" t="shared" si="39" ref="H180:H186">G180/C180</f>
        <v>0.8928571428571429</v>
      </c>
      <c r="I180" s="697">
        <f t="shared" si="36"/>
        <v>0</v>
      </c>
    </row>
    <row r="181" spans="1:9" s="1" customFormat="1" ht="10.5" customHeight="1">
      <c r="A181" s="692" t="s">
        <v>256</v>
      </c>
      <c r="B181" s="693" t="s">
        <v>469</v>
      </c>
      <c r="C181" s="320">
        <v>40</v>
      </c>
      <c r="D181" s="320">
        <v>40</v>
      </c>
      <c r="E181" s="662">
        <f t="shared" si="37"/>
        <v>1</v>
      </c>
      <c r="F181" s="663">
        <f t="shared" si="38"/>
        <v>0</v>
      </c>
      <c r="G181" s="320">
        <v>40</v>
      </c>
      <c r="H181" s="662">
        <f t="shared" si="39"/>
        <v>1</v>
      </c>
      <c r="I181" s="320">
        <f t="shared" si="36"/>
        <v>0</v>
      </c>
    </row>
    <row r="182" spans="1:9" s="1" customFormat="1" ht="10.5" customHeight="1">
      <c r="A182" s="692"/>
      <c r="B182" s="694" t="s">
        <v>472</v>
      </c>
      <c r="C182" s="320">
        <v>15</v>
      </c>
      <c r="D182" s="320"/>
      <c r="E182" s="662">
        <f t="shared" si="37"/>
        <v>0</v>
      </c>
      <c r="F182" s="663">
        <f t="shared" si="38"/>
        <v>15</v>
      </c>
      <c r="G182" s="320"/>
      <c r="H182" s="662">
        <f t="shared" si="39"/>
        <v>0</v>
      </c>
      <c r="I182" s="320">
        <f t="shared" si="36"/>
        <v>0</v>
      </c>
    </row>
    <row r="183" spans="1:9" s="1" customFormat="1" ht="10.5" customHeight="1">
      <c r="A183" s="692"/>
      <c r="B183" s="694" t="s">
        <v>473</v>
      </c>
      <c r="C183" s="320">
        <v>25</v>
      </c>
      <c r="D183" s="320">
        <v>25</v>
      </c>
      <c r="E183" s="662">
        <f t="shared" si="37"/>
        <v>1</v>
      </c>
      <c r="F183" s="663">
        <f t="shared" si="38"/>
        <v>0</v>
      </c>
      <c r="G183" s="320">
        <v>25</v>
      </c>
      <c r="H183" s="662">
        <f t="shared" si="39"/>
        <v>1</v>
      </c>
      <c r="I183" s="320">
        <f t="shared" si="36"/>
        <v>0</v>
      </c>
    </row>
    <row r="184" spans="1:9" s="1" customFormat="1" ht="10.5" customHeight="1">
      <c r="A184" s="692"/>
      <c r="B184" s="694" t="s">
        <v>474</v>
      </c>
      <c r="C184" s="320">
        <v>20</v>
      </c>
      <c r="D184" s="320">
        <v>20</v>
      </c>
      <c r="E184" s="662">
        <f t="shared" si="37"/>
        <v>1</v>
      </c>
      <c r="F184" s="663">
        <f t="shared" si="38"/>
        <v>0</v>
      </c>
      <c r="G184" s="320">
        <v>20</v>
      </c>
      <c r="H184" s="662">
        <f t="shared" si="39"/>
        <v>1</v>
      </c>
      <c r="I184" s="320">
        <f t="shared" si="36"/>
        <v>0</v>
      </c>
    </row>
    <row r="185" spans="1:9" s="1" customFormat="1" ht="10.5" customHeight="1">
      <c r="A185" s="692"/>
      <c r="B185" s="694" t="s">
        <v>475</v>
      </c>
      <c r="C185" s="320">
        <v>10</v>
      </c>
      <c r="D185" s="320">
        <v>10</v>
      </c>
      <c r="E185" s="662">
        <f t="shared" si="37"/>
        <v>1</v>
      </c>
      <c r="F185" s="663">
        <f t="shared" si="38"/>
        <v>0</v>
      </c>
      <c r="G185" s="320">
        <v>10</v>
      </c>
      <c r="H185" s="662">
        <f t="shared" si="39"/>
        <v>1</v>
      </c>
      <c r="I185" s="320">
        <f t="shared" si="36"/>
        <v>0</v>
      </c>
    </row>
    <row r="186" spans="1:9" s="1" customFormat="1" ht="10.5" customHeight="1">
      <c r="A186" s="692"/>
      <c r="B186" s="694" t="s">
        <v>476</v>
      </c>
      <c r="C186" s="320">
        <v>30</v>
      </c>
      <c r="D186" s="320">
        <v>30</v>
      </c>
      <c r="E186" s="662">
        <f t="shared" si="37"/>
        <v>1</v>
      </c>
      <c r="F186" s="663">
        <f t="shared" si="38"/>
        <v>0</v>
      </c>
      <c r="G186" s="320">
        <v>30</v>
      </c>
      <c r="H186" s="662">
        <f t="shared" si="39"/>
        <v>1</v>
      </c>
      <c r="I186" s="320">
        <f t="shared" si="36"/>
        <v>0</v>
      </c>
    </row>
    <row r="187" spans="1:9" s="1" customFormat="1" ht="10.5" customHeight="1" hidden="1">
      <c r="A187" s="692"/>
      <c r="B187" s="694" t="s">
        <v>477</v>
      </c>
      <c r="C187" s="320"/>
      <c r="D187" s="320"/>
      <c r="E187" s="662"/>
      <c r="F187" s="663">
        <f t="shared" si="38"/>
        <v>0</v>
      </c>
      <c r="G187" s="320"/>
      <c r="H187" s="662"/>
      <c r="I187" s="320">
        <f t="shared" si="36"/>
        <v>0</v>
      </c>
    </row>
    <row r="188" spans="1:9" s="1" customFormat="1" ht="10.5" customHeight="1" hidden="1">
      <c r="A188" s="692"/>
      <c r="B188" s="694" t="s">
        <v>478</v>
      </c>
      <c r="C188" s="320"/>
      <c r="D188" s="320"/>
      <c r="E188" s="662"/>
      <c r="F188" s="663">
        <f t="shared" si="38"/>
        <v>0</v>
      </c>
      <c r="G188" s="320"/>
      <c r="H188" s="662"/>
      <c r="I188" s="320">
        <f t="shared" si="36"/>
        <v>0</v>
      </c>
    </row>
    <row r="189" spans="1:9" s="1" customFormat="1" ht="10.5" customHeight="1" hidden="1">
      <c r="A189" s="692"/>
      <c r="B189" s="695" t="s">
        <v>479</v>
      </c>
      <c r="C189" s="320"/>
      <c r="D189" s="320"/>
      <c r="E189" s="662"/>
      <c r="F189" s="663">
        <f t="shared" si="38"/>
        <v>0</v>
      </c>
      <c r="G189" s="320"/>
      <c r="H189" s="662"/>
      <c r="I189" s="320">
        <f t="shared" si="36"/>
        <v>0</v>
      </c>
    </row>
    <row r="190" spans="1:9" s="1" customFormat="1" ht="9.75" customHeight="1">
      <c r="A190" s="696" t="s">
        <v>482</v>
      </c>
      <c r="B190" s="696"/>
      <c r="C190" s="697">
        <f>C191+C192+C193+C194+C195+C196+C197+C198+C199</f>
        <v>585</v>
      </c>
      <c r="D190" s="697">
        <f>D191+D192+D193+D194+D195+D196+D197+D198+D199</f>
        <v>581.2</v>
      </c>
      <c r="E190" s="636">
        <f aca="true" t="shared" si="40" ref="E190:E198">D190/C190</f>
        <v>0.9935042735042736</v>
      </c>
      <c r="F190" s="628">
        <f t="shared" si="38"/>
        <v>3.7999999999999545</v>
      </c>
      <c r="G190" s="697">
        <f>G191+G192+G193+G194+G195+G196+G197+G198+G199</f>
        <v>581.2</v>
      </c>
      <c r="H190" s="636">
        <f aca="true" t="shared" si="41" ref="H190:H198">G190/C190</f>
        <v>0.9935042735042736</v>
      </c>
      <c r="I190" s="697">
        <f t="shared" si="36"/>
        <v>0</v>
      </c>
    </row>
    <row r="191" spans="1:9" s="1" customFormat="1" ht="10.5" customHeight="1" hidden="1">
      <c r="A191" s="692" t="s">
        <v>256</v>
      </c>
      <c r="B191" s="693" t="s">
        <v>469</v>
      </c>
      <c r="C191" s="320"/>
      <c r="D191" s="320"/>
      <c r="E191" s="662"/>
      <c r="F191" s="663">
        <f t="shared" si="38"/>
        <v>0</v>
      </c>
      <c r="G191" s="320"/>
      <c r="H191" s="662"/>
      <c r="I191" s="320">
        <f t="shared" si="36"/>
        <v>0</v>
      </c>
    </row>
    <row r="192" spans="1:9" s="1" customFormat="1" ht="10.5" customHeight="1" hidden="1">
      <c r="A192" s="692"/>
      <c r="B192" s="694" t="s">
        <v>472</v>
      </c>
      <c r="C192" s="320"/>
      <c r="D192" s="320"/>
      <c r="E192" s="662"/>
      <c r="F192" s="663">
        <f t="shared" si="38"/>
        <v>0</v>
      </c>
      <c r="G192" s="320"/>
      <c r="H192" s="662"/>
      <c r="I192" s="320">
        <f t="shared" si="36"/>
        <v>0</v>
      </c>
    </row>
    <row r="193" spans="1:9" s="1" customFormat="1" ht="10.5" customHeight="1" hidden="1">
      <c r="A193" s="692"/>
      <c r="B193" s="694" t="s">
        <v>473</v>
      </c>
      <c r="C193" s="320"/>
      <c r="D193" s="320"/>
      <c r="E193" s="662"/>
      <c r="F193" s="663">
        <f t="shared" si="38"/>
        <v>0</v>
      </c>
      <c r="G193" s="320"/>
      <c r="H193" s="662"/>
      <c r="I193" s="320">
        <f t="shared" si="36"/>
        <v>0</v>
      </c>
    </row>
    <row r="194" spans="1:9" s="1" customFormat="1" ht="10.5" customHeight="1">
      <c r="A194" s="692"/>
      <c r="B194" s="694" t="s">
        <v>474</v>
      </c>
      <c r="C194" s="320">
        <v>100</v>
      </c>
      <c r="D194" s="320">
        <v>99.7</v>
      </c>
      <c r="E194" s="662">
        <f t="shared" si="40"/>
        <v>0.997</v>
      </c>
      <c r="F194" s="663">
        <f t="shared" si="38"/>
        <v>0.29999999999999716</v>
      </c>
      <c r="G194" s="320">
        <v>99.7</v>
      </c>
      <c r="H194" s="662">
        <f t="shared" si="41"/>
        <v>0.997</v>
      </c>
      <c r="I194" s="320">
        <f t="shared" si="36"/>
        <v>0</v>
      </c>
    </row>
    <row r="195" spans="1:9" s="1" customFormat="1" ht="9.75" customHeight="1">
      <c r="A195" s="692"/>
      <c r="B195" s="694" t="s">
        <v>475</v>
      </c>
      <c r="C195" s="320">
        <v>155</v>
      </c>
      <c r="D195" s="320">
        <v>153.8</v>
      </c>
      <c r="E195" s="662">
        <f t="shared" si="40"/>
        <v>0.9922580645161291</v>
      </c>
      <c r="F195" s="663">
        <f t="shared" si="38"/>
        <v>1.1999999999999886</v>
      </c>
      <c r="G195" s="320">
        <v>153.8</v>
      </c>
      <c r="H195" s="662">
        <f t="shared" si="41"/>
        <v>0.9922580645161291</v>
      </c>
      <c r="I195" s="320">
        <f t="shared" si="36"/>
        <v>0</v>
      </c>
    </row>
    <row r="196" spans="1:9" s="1" customFormat="1" ht="10.5" customHeight="1" hidden="1">
      <c r="A196" s="692"/>
      <c r="B196" s="694" t="s">
        <v>476</v>
      </c>
      <c r="C196" s="320"/>
      <c r="D196" s="320"/>
      <c r="E196" s="662"/>
      <c r="F196" s="663">
        <f t="shared" si="38"/>
        <v>0</v>
      </c>
      <c r="G196" s="320"/>
      <c r="H196" s="662"/>
      <c r="I196" s="320">
        <f t="shared" si="36"/>
        <v>0</v>
      </c>
    </row>
    <row r="197" spans="1:9" s="1" customFormat="1" ht="10.5" customHeight="1">
      <c r="A197" s="692"/>
      <c r="B197" s="694" t="s">
        <v>477</v>
      </c>
      <c r="C197" s="320">
        <v>200</v>
      </c>
      <c r="D197" s="320">
        <v>197.8</v>
      </c>
      <c r="E197" s="662">
        <f t="shared" si="40"/>
        <v>0.9890000000000001</v>
      </c>
      <c r="F197" s="663">
        <f t="shared" si="38"/>
        <v>2.1999999999999886</v>
      </c>
      <c r="G197" s="320">
        <v>197.8</v>
      </c>
      <c r="H197" s="662">
        <f t="shared" si="41"/>
        <v>0.9890000000000001</v>
      </c>
      <c r="I197" s="320">
        <f t="shared" si="36"/>
        <v>0</v>
      </c>
    </row>
    <row r="198" spans="1:9" s="1" customFormat="1" ht="10.5" customHeight="1">
      <c r="A198" s="692"/>
      <c r="B198" s="694" t="s">
        <v>478</v>
      </c>
      <c r="C198" s="320">
        <v>130</v>
      </c>
      <c r="D198" s="320">
        <v>129.9</v>
      </c>
      <c r="E198" s="662">
        <f t="shared" si="40"/>
        <v>0.9992307692307693</v>
      </c>
      <c r="F198" s="663">
        <f t="shared" si="38"/>
        <v>0.09999999999999432</v>
      </c>
      <c r="G198" s="320">
        <v>129.9</v>
      </c>
      <c r="H198" s="662">
        <f t="shared" si="41"/>
        <v>0.9992307692307693</v>
      </c>
      <c r="I198" s="320">
        <f t="shared" si="36"/>
        <v>0</v>
      </c>
    </row>
    <row r="199" spans="1:9" s="1" customFormat="1" ht="10.5" customHeight="1" hidden="1">
      <c r="A199" s="692"/>
      <c r="B199" s="695" t="s">
        <v>479</v>
      </c>
      <c r="C199" s="667"/>
      <c r="D199" s="667"/>
      <c r="E199" s="698"/>
      <c r="F199" s="699">
        <f t="shared" si="38"/>
        <v>0</v>
      </c>
      <c r="G199" s="667"/>
      <c r="H199" s="698"/>
      <c r="I199" s="667">
        <f t="shared" si="36"/>
        <v>0</v>
      </c>
    </row>
    <row r="200" spans="1:13" s="1" customFormat="1" ht="19.5" customHeight="1">
      <c r="A200" s="700" t="s">
        <v>483</v>
      </c>
      <c r="B200" s="700"/>
      <c r="C200" s="697">
        <f>C201+C202</f>
        <v>8186.700000000001</v>
      </c>
      <c r="D200" s="697">
        <f>D201+D202</f>
        <v>3337.6999999999994</v>
      </c>
      <c r="E200" s="636">
        <f>D200/C200</f>
        <v>0.4076978513931131</v>
      </c>
      <c r="F200" s="89">
        <f aca="true" t="shared" si="42" ref="F200:F230">C200-D200</f>
        <v>4849.000000000002</v>
      </c>
      <c r="G200" s="697">
        <f>G201+G202</f>
        <v>3321.9999999999995</v>
      </c>
      <c r="H200" s="636">
        <f>G200/C200</f>
        <v>0.4057801067585229</v>
      </c>
      <c r="I200" s="697">
        <f t="shared" si="36"/>
        <v>15.699999999999818</v>
      </c>
      <c r="M200" s="701"/>
    </row>
    <row r="201" spans="1:13" s="1" customFormat="1" ht="10.5" customHeight="1">
      <c r="A201" s="702"/>
      <c r="B201" s="703" t="s">
        <v>484</v>
      </c>
      <c r="C201" s="704">
        <f>C204+C207+C210+C213+C216+C219+C222+C225+C228</f>
        <v>480.1</v>
      </c>
      <c r="D201" s="96">
        <f>D204+D207+D210+D213+D216+D219+D222+D225+D228</f>
        <v>274.19999999999993</v>
      </c>
      <c r="E201" s="666">
        <f>D201/C201</f>
        <v>0.5711310143720056</v>
      </c>
      <c r="F201" s="231">
        <f t="shared" si="42"/>
        <v>205.9000000000001</v>
      </c>
      <c r="G201" s="96">
        <f>G204+G207+G210+G213+G216+G219+G222+G225+G228</f>
        <v>274.19999999999993</v>
      </c>
      <c r="H201" s="666">
        <f>G201/C201</f>
        <v>0.5711310143720056</v>
      </c>
      <c r="I201" s="96">
        <f t="shared" si="36"/>
        <v>0</v>
      </c>
      <c r="M201" s="701"/>
    </row>
    <row r="202" spans="1:13" s="1" customFormat="1" ht="9" customHeight="1">
      <c r="A202" s="702"/>
      <c r="B202" s="705" t="s">
        <v>485</v>
      </c>
      <c r="C202" s="706">
        <f>C205+C208+C211+C214+C217+C220+C223+C226+C229</f>
        <v>7706.6</v>
      </c>
      <c r="D202" s="706">
        <f>D205+D208+D211+D214+D217+D220+D223+D226+D229</f>
        <v>3063.4999999999995</v>
      </c>
      <c r="E202" s="707">
        <f>D202/C202</f>
        <v>0.3975164145018555</v>
      </c>
      <c r="F202" s="708">
        <f t="shared" si="42"/>
        <v>4643.1</v>
      </c>
      <c r="G202" s="706">
        <f>G205+G208+G211+G214+G217+G220+G223+G226+G229</f>
        <v>3047.7999999999997</v>
      </c>
      <c r="H202" s="707">
        <f>G202/C202</f>
        <v>0.3954791996470557</v>
      </c>
      <c r="I202" s="706">
        <f t="shared" si="36"/>
        <v>15.699999999999818</v>
      </c>
      <c r="M202" s="701"/>
    </row>
    <row r="203" spans="1:13" s="1" customFormat="1" ht="10.5" customHeight="1">
      <c r="A203" s="709" t="s">
        <v>256</v>
      </c>
      <c r="B203" s="658" t="s">
        <v>469</v>
      </c>
      <c r="C203" s="243">
        <f>C204+C205</f>
        <v>1874.7</v>
      </c>
      <c r="D203" s="243">
        <f>D204+D205</f>
        <v>147.5</v>
      </c>
      <c r="E203" s="659">
        <f aca="true" t="shared" si="43" ref="E203:E229">D203/C203</f>
        <v>0.07867925534752226</v>
      </c>
      <c r="F203" s="660">
        <f t="shared" si="42"/>
        <v>1727.2</v>
      </c>
      <c r="G203" s="243">
        <f>G204+G205</f>
        <v>147.5</v>
      </c>
      <c r="H203" s="659">
        <f aca="true" t="shared" si="44" ref="H203:H229">G203/C203</f>
        <v>0.07867925534752226</v>
      </c>
      <c r="I203" s="243">
        <f t="shared" si="36"/>
        <v>0</v>
      </c>
      <c r="M203" s="701"/>
    </row>
    <row r="204" spans="1:13" s="1" customFormat="1" ht="9.75" customHeight="1">
      <c r="A204" s="709"/>
      <c r="B204" s="661" t="s">
        <v>486</v>
      </c>
      <c r="C204" s="320">
        <v>112.7</v>
      </c>
      <c r="D204" s="320">
        <v>35.2</v>
      </c>
      <c r="E204" s="662">
        <f t="shared" si="43"/>
        <v>0.31233362910381546</v>
      </c>
      <c r="F204" s="663">
        <f t="shared" si="42"/>
        <v>77.5</v>
      </c>
      <c r="G204" s="320">
        <v>35.2</v>
      </c>
      <c r="H204" s="662">
        <f t="shared" si="44"/>
        <v>0.31233362910381546</v>
      </c>
      <c r="I204" s="320">
        <f t="shared" si="36"/>
        <v>0</v>
      </c>
      <c r="M204" s="701"/>
    </row>
    <row r="205" spans="1:13" s="1" customFormat="1" ht="9.75" customHeight="1">
      <c r="A205" s="709"/>
      <c r="B205" s="664" t="s">
        <v>487</v>
      </c>
      <c r="C205" s="320">
        <v>1762</v>
      </c>
      <c r="D205" s="320">
        <v>112.3</v>
      </c>
      <c r="E205" s="662">
        <f t="shared" si="43"/>
        <v>0.0637343927355278</v>
      </c>
      <c r="F205" s="663">
        <f t="shared" si="42"/>
        <v>1649.7</v>
      </c>
      <c r="G205" s="320">
        <v>112.3</v>
      </c>
      <c r="H205" s="662">
        <f t="shared" si="44"/>
        <v>0.0637343927355278</v>
      </c>
      <c r="I205" s="320">
        <f t="shared" si="36"/>
        <v>0</v>
      </c>
      <c r="M205" s="701"/>
    </row>
    <row r="206" spans="1:13" s="1" customFormat="1" ht="9.75" customHeight="1">
      <c r="A206" s="709"/>
      <c r="B206" s="665" t="s">
        <v>472</v>
      </c>
      <c r="C206" s="96">
        <f>C207+C208</f>
        <v>250.5</v>
      </c>
      <c r="D206" s="96">
        <f>D207+D208</f>
        <v>51.7</v>
      </c>
      <c r="E206" s="666">
        <f t="shared" si="43"/>
        <v>0.2063872255489022</v>
      </c>
      <c r="F206" s="663">
        <f t="shared" si="42"/>
        <v>198.8</v>
      </c>
      <c r="G206" s="96">
        <f>G207+G208</f>
        <v>51.7</v>
      </c>
      <c r="H206" s="666">
        <f t="shared" si="44"/>
        <v>0.2063872255489022</v>
      </c>
      <c r="I206" s="96">
        <f t="shared" si="36"/>
        <v>0</v>
      </c>
      <c r="M206" s="701"/>
    </row>
    <row r="207" spans="1:13" s="1" customFormat="1" ht="9.75" customHeight="1">
      <c r="A207" s="709"/>
      <c r="B207" s="661" t="s">
        <v>486</v>
      </c>
      <c r="C207" s="320">
        <v>13.4</v>
      </c>
      <c r="D207" s="320">
        <v>10.8</v>
      </c>
      <c r="E207" s="662">
        <f t="shared" si="43"/>
        <v>0.8059701492537313</v>
      </c>
      <c r="F207" s="663">
        <f t="shared" si="42"/>
        <v>2.5999999999999996</v>
      </c>
      <c r="G207" s="320">
        <v>10.8</v>
      </c>
      <c r="H207" s="662">
        <f t="shared" si="44"/>
        <v>0.8059701492537313</v>
      </c>
      <c r="I207" s="320">
        <f t="shared" si="36"/>
        <v>0</v>
      </c>
      <c r="M207" s="701"/>
    </row>
    <row r="208" spans="1:13" s="1" customFormat="1" ht="9.75" customHeight="1">
      <c r="A208" s="709"/>
      <c r="B208" s="664" t="s">
        <v>487</v>
      </c>
      <c r="C208" s="320">
        <v>237.1</v>
      </c>
      <c r="D208" s="320">
        <v>40.9</v>
      </c>
      <c r="E208" s="662">
        <f t="shared" si="43"/>
        <v>0.17250105440742303</v>
      </c>
      <c r="F208" s="663">
        <f t="shared" si="42"/>
        <v>196.2</v>
      </c>
      <c r="G208" s="320">
        <v>40.9</v>
      </c>
      <c r="H208" s="662">
        <f t="shared" si="44"/>
        <v>0.17250105440742303</v>
      </c>
      <c r="I208" s="320">
        <f t="shared" si="36"/>
        <v>0</v>
      </c>
      <c r="M208" s="701"/>
    </row>
    <row r="209" spans="1:13" s="1" customFormat="1" ht="9.75" customHeight="1">
      <c r="A209" s="709"/>
      <c r="B209" s="665" t="s">
        <v>473</v>
      </c>
      <c r="C209" s="96">
        <f>C210+C211</f>
        <v>275</v>
      </c>
      <c r="D209" s="96">
        <f>D210+D211</f>
        <v>111.4</v>
      </c>
      <c r="E209" s="666">
        <f t="shared" si="43"/>
        <v>0.4050909090909091</v>
      </c>
      <c r="F209" s="663">
        <f t="shared" si="42"/>
        <v>163.6</v>
      </c>
      <c r="G209" s="96">
        <f>G210+G211</f>
        <v>111.4</v>
      </c>
      <c r="H209" s="666">
        <f t="shared" si="44"/>
        <v>0.4050909090909091</v>
      </c>
      <c r="I209" s="96">
        <f t="shared" si="36"/>
        <v>0</v>
      </c>
      <c r="M209" s="701"/>
    </row>
    <row r="210" spans="1:13" s="1" customFormat="1" ht="9.75" customHeight="1">
      <c r="A210" s="709"/>
      <c r="B210" s="661" t="s">
        <v>486</v>
      </c>
      <c r="C210" s="320">
        <v>14</v>
      </c>
      <c r="D210" s="320">
        <v>10.5</v>
      </c>
      <c r="E210" s="662">
        <f t="shared" si="43"/>
        <v>0.75</v>
      </c>
      <c r="F210" s="663">
        <f t="shared" si="42"/>
        <v>3.5</v>
      </c>
      <c r="G210" s="320">
        <v>10.5</v>
      </c>
      <c r="H210" s="662">
        <f t="shared" si="44"/>
        <v>0.75</v>
      </c>
      <c r="I210" s="320">
        <f t="shared" si="36"/>
        <v>0</v>
      </c>
      <c r="M210" s="701"/>
    </row>
    <row r="211" spans="1:13" s="1" customFormat="1" ht="9.75" customHeight="1">
      <c r="A211" s="709"/>
      <c r="B211" s="664" t="s">
        <v>487</v>
      </c>
      <c r="C211" s="320">
        <v>261</v>
      </c>
      <c r="D211" s="320">
        <v>100.9</v>
      </c>
      <c r="E211" s="662">
        <f t="shared" si="43"/>
        <v>0.38659003831417627</v>
      </c>
      <c r="F211" s="663">
        <f t="shared" si="42"/>
        <v>160.1</v>
      </c>
      <c r="G211" s="320">
        <v>100.9</v>
      </c>
      <c r="H211" s="662">
        <f t="shared" si="44"/>
        <v>0.38659003831417627</v>
      </c>
      <c r="I211" s="320">
        <f t="shared" si="36"/>
        <v>0</v>
      </c>
      <c r="M211" s="701"/>
    </row>
    <row r="212" spans="1:13" s="1" customFormat="1" ht="9.75" customHeight="1">
      <c r="A212" s="709"/>
      <c r="B212" s="665" t="s">
        <v>474</v>
      </c>
      <c r="C212" s="96">
        <f>C213+C214</f>
        <v>275.1</v>
      </c>
      <c r="D212" s="96">
        <f>D213+D214</f>
        <v>210.10000000000002</v>
      </c>
      <c r="E212" s="666">
        <f t="shared" si="43"/>
        <v>0.7637222828062523</v>
      </c>
      <c r="F212" s="663">
        <f t="shared" si="42"/>
        <v>65</v>
      </c>
      <c r="G212" s="96">
        <f>G213+G214</f>
        <v>210.10000000000002</v>
      </c>
      <c r="H212" s="666">
        <f t="shared" si="44"/>
        <v>0.7637222828062523</v>
      </c>
      <c r="I212" s="96">
        <f t="shared" si="36"/>
        <v>0</v>
      </c>
      <c r="M212" s="701"/>
    </row>
    <row r="213" spans="1:13" s="1" customFormat="1" ht="9.75" customHeight="1">
      <c r="A213" s="709"/>
      <c r="B213" s="661" t="s">
        <v>486</v>
      </c>
      <c r="C213" s="320">
        <v>14.1</v>
      </c>
      <c r="D213" s="320">
        <v>10.8</v>
      </c>
      <c r="E213" s="662">
        <f t="shared" si="43"/>
        <v>0.7659574468085107</v>
      </c>
      <c r="F213" s="663">
        <f t="shared" si="42"/>
        <v>3.299999999999999</v>
      </c>
      <c r="G213" s="320">
        <v>10.8</v>
      </c>
      <c r="H213" s="662">
        <f t="shared" si="44"/>
        <v>0.7659574468085107</v>
      </c>
      <c r="I213" s="320">
        <f t="shared" si="36"/>
        <v>0</v>
      </c>
      <c r="M213" s="701"/>
    </row>
    <row r="214" spans="1:13" s="1" customFormat="1" ht="9.75" customHeight="1">
      <c r="A214" s="709"/>
      <c r="B214" s="664" t="s">
        <v>487</v>
      </c>
      <c r="C214" s="320">
        <v>261</v>
      </c>
      <c r="D214" s="320">
        <v>199.3</v>
      </c>
      <c r="E214" s="662">
        <f t="shared" si="43"/>
        <v>0.7636015325670499</v>
      </c>
      <c r="F214" s="663">
        <f t="shared" si="42"/>
        <v>61.69999999999999</v>
      </c>
      <c r="G214" s="320">
        <v>199.3</v>
      </c>
      <c r="H214" s="662">
        <f t="shared" si="44"/>
        <v>0.7636015325670499</v>
      </c>
      <c r="I214" s="320">
        <f t="shared" si="36"/>
        <v>0</v>
      </c>
      <c r="M214" s="701"/>
    </row>
    <row r="215" spans="1:13" s="1" customFormat="1" ht="9.75" customHeight="1">
      <c r="A215" s="709"/>
      <c r="B215" s="665" t="s">
        <v>475</v>
      </c>
      <c r="C215" s="96">
        <f>C216+C217</f>
        <v>3151.7</v>
      </c>
      <c r="D215" s="96">
        <f>D216+D217</f>
        <v>1972.1</v>
      </c>
      <c r="E215" s="666">
        <f t="shared" si="43"/>
        <v>0.6257257987752641</v>
      </c>
      <c r="F215" s="663">
        <f t="shared" si="42"/>
        <v>1179.6</v>
      </c>
      <c r="G215" s="96">
        <f>G216+G217</f>
        <v>1972.1</v>
      </c>
      <c r="H215" s="666">
        <f t="shared" si="44"/>
        <v>0.6257257987752641</v>
      </c>
      <c r="I215" s="96">
        <f t="shared" si="36"/>
        <v>0</v>
      </c>
      <c r="M215" s="701"/>
    </row>
    <row r="216" spans="1:13" s="1" customFormat="1" ht="9.75" customHeight="1">
      <c r="A216" s="709"/>
      <c r="B216" s="661" t="s">
        <v>486</v>
      </c>
      <c r="C216" s="320">
        <v>208.1</v>
      </c>
      <c r="D216" s="320">
        <v>98.6</v>
      </c>
      <c r="E216" s="662">
        <f t="shared" si="43"/>
        <v>0.47381066794810184</v>
      </c>
      <c r="F216" s="663">
        <f t="shared" si="42"/>
        <v>109.5</v>
      </c>
      <c r="G216" s="320">
        <v>98.6</v>
      </c>
      <c r="H216" s="662">
        <f t="shared" si="44"/>
        <v>0.47381066794810184</v>
      </c>
      <c r="I216" s="320">
        <f t="shared" si="36"/>
        <v>0</v>
      </c>
      <c r="M216" s="701"/>
    </row>
    <row r="217" spans="1:13" s="1" customFormat="1" ht="9.75" customHeight="1">
      <c r="A217" s="709"/>
      <c r="B217" s="664" t="s">
        <v>487</v>
      </c>
      <c r="C217" s="320">
        <v>2943.6</v>
      </c>
      <c r="D217" s="320">
        <v>1873.5</v>
      </c>
      <c r="E217" s="662">
        <f t="shared" si="43"/>
        <v>0.6364655523848349</v>
      </c>
      <c r="F217" s="663">
        <f t="shared" si="42"/>
        <v>1070.1</v>
      </c>
      <c r="G217" s="320">
        <v>1873.5</v>
      </c>
      <c r="H217" s="662">
        <f t="shared" si="44"/>
        <v>0.6364655523848349</v>
      </c>
      <c r="I217" s="320">
        <f t="shared" si="36"/>
        <v>0</v>
      </c>
      <c r="M217" s="701"/>
    </row>
    <row r="218" spans="1:13" s="1" customFormat="1" ht="9.75" customHeight="1">
      <c r="A218" s="709"/>
      <c r="B218" s="665" t="s">
        <v>476</v>
      </c>
      <c r="C218" s="96">
        <f>C219+C220</f>
        <v>193.3</v>
      </c>
      <c r="D218" s="96">
        <f>D219+D220</f>
        <v>10.3</v>
      </c>
      <c r="E218" s="666">
        <f t="shared" si="43"/>
        <v>0.053285049146404556</v>
      </c>
      <c r="F218" s="663">
        <f t="shared" si="42"/>
        <v>183</v>
      </c>
      <c r="G218" s="96">
        <f>G219+G220</f>
        <v>10.3</v>
      </c>
      <c r="H218" s="666">
        <f t="shared" si="44"/>
        <v>0.053285049146404556</v>
      </c>
      <c r="I218" s="96">
        <f t="shared" si="36"/>
        <v>0</v>
      </c>
      <c r="M218" s="701"/>
    </row>
    <row r="219" spans="1:13" s="1" customFormat="1" ht="9.75" customHeight="1">
      <c r="A219" s="709"/>
      <c r="B219" s="661" t="s">
        <v>486</v>
      </c>
      <c r="C219" s="320">
        <v>10.3</v>
      </c>
      <c r="D219" s="320">
        <v>10.3</v>
      </c>
      <c r="E219" s="662">
        <f t="shared" si="43"/>
        <v>1</v>
      </c>
      <c r="F219" s="663">
        <f t="shared" si="42"/>
        <v>0</v>
      </c>
      <c r="G219" s="320">
        <v>10.3</v>
      </c>
      <c r="H219" s="662">
        <f t="shared" si="44"/>
        <v>1</v>
      </c>
      <c r="I219" s="320">
        <f t="shared" si="36"/>
        <v>0</v>
      </c>
      <c r="M219" s="701"/>
    </row>
    <row r="220" spans="1:13" s="1" customFormat="1" ht="9.75" customHeight="1">
      <c r="A220" s="709"/>
      <c r="B220" s="664" t="s">
        <v>487</v>
      </c>
      <c r="C220" s="320">
        <v>183</v>
      </c>
      <c r="D220" s="320">
        <v>0</v>
      </c>
      <c r="E220" s="662">
        <f t="shared" si="43"/>
        <v>0</v>
      </c>
      <c r="F220" s="663">
        <f t="shared" si="42"/>
        <v>183</v>
      </c>
      <c r="G220" s="320">
        <v>0</v>
      </c>
      <c r="H220" s="662">
        <f t="shared" si="44"/>
        <v>0</v>
      </c>
      <c r="I220" s="320">
        <f t="shared" si="36"/>
        <v>0</v>
      </c>
      <c r="M220" s="701"/>
    </row>
    <row r="221" spans="1:13" s="1" customFormat="1" ht="9.75" customHeight="1">
      <c r="A221" s="709"/>
      <c r="B221" s="665" t="s">
        <v>477</v>
      </c>
      <c r="C221" s="96">
        <f>C222+C223</f>
        <v>299.40000000000003</v>
      </c>
      <c r="D221" s="96">
        <f>D222+D223</f>
        <v>220.89999999999998</v>
      </c>
      <c r="E221" s="666">
        <f t="shared" si="43"/>
        <v>0.7378089512358048</v>
      </c>
      <c r="F221" s="663">
        <f t="shared" si="42"/>
        <v>78.50000000000006</v>
      </c>
      <c r="G221" s="96">
        <f>G222+G223</f>
        <v>205.2</v>
      </c>
      <c r="H221" s="666">
        <f t="shared" si="44"/>
        <v>0.6853707414829658</v>
      </c>
      <c r="I221" s="96">
        <f t="shared" si="36"/>
        <v>15.699999999999989</v>
      </c>
      <c r="M221" s="701"/>
    </row>
    <row r="222" spans="1:13" s="1" customFormat="1" ht="9.75" customHeight="1">
      <c r="A222" s="709"/>
      <c r="B222" s="661" t="s">
        <v>486</v>
      </c>
      <c r="C222" s="320">
        <v>13.3</v>
      </c>
      <c r="D222" s="320">
        <v>11.2</v>
      </c>
      <c r="E222" s="662">
        <f t="shared" si="43"/>
        <v>0.8421052631578947</v>
      </c>
      <c r="F222" s="663">
        <f t="shared" si="42"/>
        <v>2.1000000000000014</v>
      </c>
      <c r="G222" s="320">
        <v>11.2</v>
      </c>
      <c r="H222" s="662">
        <f t="shared" si="44"/>
        <v>0.8421052631578947</v>
      </c>
      <c r="I222" s="320">
        <f t="shared" si="36"/>
        <v>0</v>
      </c>
      <c r="M222" s="701"/>
    </row>
    <row r="223" spans="1:13" s="1" customFormat="1" ht="9.75" customHeight="1">
      <c r="A223" s="709"/>
      <c r="B223" s="664" t="s">
        <v>487</v>
      </c>
      <c r="C223" s="320">
        <v>286.1</v>
      </c>
      <c r="D223" s="320">
        <v>209.7</v>
      </c>
      <c r="E223" s="662">
        <f t="shared" si="43"/>
        <v>0.7329605033205172</v>
      </c>
      <c r="F223" s="663">
        <f t="shared" si="42"/>
        <v>76.40000000000003</v>
      </c>
      <c r="G223" s="320">
        <v>194</v>
      </c>
      <c r="H223" s="662">
        <f t="shared" si="44"/>
        <v>0.6780845858091575</v>
      </c>
      <c r="I223" s="320">
        <f t="shared" si="36"/>
        <v>15.699999999999989</v>
      </c>
      <c r="M223" s="701"/>
    </row>
    <row r="224" spans="1:13" s="1" customFormat="1" ht="9.75" customHeight="1">
      <c r="A224" s="709"/>
      <c r="B224" s="665" t="s">
        <v>478</v>
      </c>
      <c r="C224" s="96">
        <f>C225+C226</f>
        <v>274.6</v>
      </c>
      <c r="D224" s="96">
        <f>D225+D226</f>
        <v>204.39999999999998</v>
      </c>
      <c r="E224" s="666">
        <f t="shared" si="43"/>
        <v>0.7443554260742897</v>
      </c>
      <c r="F224" s="663">
        <f t="shared" si="42"/>
        <v>70.20000000000005</v>
      </c>
      <c r="G224" s="96">
        <f>G225+G226</f>
        <v>204.39999999999998</v>
      </c>
      <c r="H224" s="666">
        <f t="shared" si="44"/>
        <v>0.7443554260742897</v>
      </c>
      <c r="I224" s="96">
        <f t="shared" si="36"/>
        <v>0</v>
      </c>
      <c r="M224" s="701"/>
    </row>
    <row r="225" spans="1:13" s="1" customFormat="1" ht="9.75" customHeight="1">
      <c r="A225" s="709"/>
      <c r="B225" s="661" t="s">
        <v>486</v>
      </c>
      <c r="C225" s="320">
        <v>13.8</v>
      </c>
      <c r="D225" s="320">
        <v>10.2</v>
      </c>
      <c r="E225" s="662">
        <f t="shared" si="43"/>
        <v>0.7391304347826086</v>
      </c>
      <c r="F225" s="663">
        <f t="shared" si="42"/>
        <v>3.6000000000000014</v>
      </c>
      <c r="G225" s="320">
        <v>10.2</v>
      </c>
      <c r="H225" s="662">
        <f t="shared" si="44"/>
        <v>0.7391304347826086</v>
      </c>
      <c r="I225" s="320">
        <f t="shared" si="36"/>
        <v>0</v>
      </c>
      <c r="M225" s="701"/>
    </row>
    <row r="226" spans="1:13" s="1" customFormat="1" ht="9.75" customHeight="1">
      <c r="A226" s="709"/>
      <c r="B226" s="664" t="s">
        <v>487</v>
      </c>
      <c r="C226" s="320">
        <v>260.8</v>
      </c>
      <c r="D226" s="320">
        <v>194.2</v>
      </c>
      <c r="E226" s="662">
        <f t="shared" si="43"/>
        <v>0.7446319018404908</v>
      </c>
      <c r="F226" s="663">
        <f t="shared" si="42"/>
        <v>66.60000000000002</v>
      </c>
      <c r="G226" s="320">
        <v>194.2</v>
      </c>
      <c r="H226" s="662">
        <f t="shared" si="44"/>
        <v>0.7446319018404908</v>
      </c>
      <c r="I226" s="320">
        <f t="shared" si="36"/>
        <v>0</v>
      </c>
      <c r="M226" s="701"/>
    </row>
    <row r="227" spans="1:13" s="1" customFormat="1" ht="9.75" customHeight="1">
      <c r="A227" s="709"/>
      <c r="B227" s="665" t="s">
        <v>479</v>
      </c>
      <c r="C227" s="96">
        <f>C228+C229</f>
        <v>1592.4</v>
      </c>
      <c r="D227" s="96">
        <f>D228+D229</f>
        <v>409.29999999999995</v>
      </c>
      <c r="E227" s="666">
        <f t="shared" si="43"/>
        <v>0.25703340869128355</v>
      </c>
      <c r="F227" s="663">
        <f t="shared" si="42"/>
        <v>1183.1000000000001</v>
      </c>
      <c r="G227" s="96">
        <f>G228+G229</f>
        <v>409.29999999999995</v>
      </c>
      <c r="H227" s="666">
        <f t="shared" si="44"/>
        <v>0.25703340869128355</v>
      </c>
      <c r="I227" s="96">
        <f t="shared" si="36"/>
        <v>0</v>
      </c>
      <c r="M227" s="701"/>
    </row>
    <row r="228" spans="1:13" s="1" customFormat="1" ht="9.75" customHeight="1">
      <c r="A228" s="709"/>
      <c r="B228" s="661" t="s">
        <v>486</v>
      </c>
      <c r="C228" s="320">
        <v>80.4</v>
      </c>
      <c r="D228" s="320">
        <v>76.6</v>
      </c>
      <c r="E228" s="662">
        <f t="shared" si="43"/>
        <v>0.95273631840796</v>
      </c>
      <c r="F228" s="663">
        <f t="shared" si="42"/>
        <v>3.8000000000000114</v>
      </c>
      <c r="G228" s="320">
        <v>76.6</v>
      </c>
      <c r="H228" s="662">
        <f t="shared" si="44"/>
        <v>0.95273631840796</v>
      </c>
      <c r="I228" s="320">
        <f t="shared" si="36"/>
        <v>0</v>
      </c>
      <c r="M228" s="701"/>
    </row>
    <row r="229" spans="1:13" s="1" customFormat="1" ht="9.75" customHeight="1">
      <c r="A229" s="709"/>
      <c r="B229" s="664" t="s">
        <v>487</v>
      </c>
      <c r="C229" s="667">
        <v>1512</v>
      </c>
      <c r="D229" s="667">
        <v>332.7</v>
      </c>
      <c r="E229" s="698">
        <f t="shared" si="43"/>
        <v>0.22003968253968254</v>
      </c>
      <c r="F229" s="699">
        <f t="shared" si="42"/>
        <v>1179.3</v>
      </c>
      <c r="G229" s="667">
        <v>332.7</v>
      </c>
      <c r="H229" s="698">
        <f t="shared" si="44"/>
        <v>0.22003968253968254</v>
      </c>
      <c r="I229" s="667">
        <f t="shared" si="36"/>
        <v>0</v>
      </c>
      <c r="M229" s="701"/>
    </row>
    <row r="230" spans="1:9" s="1" customFormat="1" ht="12.75" customHeight="1">
      <c r="A230" s="626" t="s">
        <v>488</v>
      </c>
      <c r="B230" s="626"/>
      <c r="C230" s="346">
        <f>C231+C232</f>
        <v>171759.4</v>
      </c>
      <c r="D230" s="346">
        <f>D231+D232</f>
        <v>122683.1</v>
      </c>
      <c r="E230" s="627">
        <f>D230/C230</f>
        <v>0.7142729888436965</v>
      </c>
      <c r="F230" s="628">
        <f t="shared" si="42"/>
        <v>49076.29999999999</v>
      </c>
      <c r="G230" s="346">
        <f>G231+G232</f>
        <v>120721.20000000001</v>
      </c>
      <c r="H230" s="627">
        <f>G230/C230</f>
        <v>0.7028506154539432</v>
      </c>
      <c r="I230" s="346">
        <f t="shared" si="36"/>
        <v>1961.8999999999942</v>
      </c>
    </row>
    <row r="231" spans="1:9" s="1" customFormat="1" ht="9" customHeight="1">
      <c r="A231" s="710"/>
      <c r="B231" s="711" t="s">
        <v>484</v>
      </c>
      <c r="C231" s="712">
        <f>C166+C180+C201</f>
        <v>27488.1</v>
      </c>
      <c r="D231" s="712">
        <f>D166+D180+D201</f>
        <v>19965.8</v>
      </c>
      <c r="E231" s="713">
        <f>D231/C231</f>
        <v>0.7263433995074232</v>
      </c>
      <c r="F231" s="660">
        <f>C231-D231</f>
        <v>7522.299999999999</v>
      </c>
      <c r="G231" s="712">
        <f>G166+G180+G201</f>
        <v>19961.3</v>
      </c>
      <c r="H231" s="713">
        <f>G231/C231</f>
        <v>0.7261796923032149</v>
      </c>
      <c r="I231" s="712">
        <f>D231-G231</f>
        <v>4.5</v>
      </c>
    </row>
    <row r="232" spans="1:9" s="1" customFormat="1" ht="9.75" customHeight="1">
      <c r="A232" s="710"/>
      <c r="B232" s="714" t="s">
        <v>485</v>
      </c>
      <c r="C232" s="715">
        <f>C167+C170+C190+C202</f>
        <v>144271.3</v>
      </c>
      <c r="D232" s="715">
        <f>D167+D170+D190+D202</f>
        <v>102717.3</v>
      </c>
      <c r="E232" s="716">
        <f>D232/C232</f>
        <v>0.7119732060361278</v>
      </c>
      <c r="F232" s="669">
        <f>C232-D232</f>
        <v>41553.999999999985</v>
      </c>
      <c r="G232" s="715">
        <f>G167+G170+G190+G202</f>
        <v>100759.90000000001</v>
      </c>
      <c r="H232" s="716">
        <f>G232/C232</f>
        <v>0.6984057120161807</v>
      </c>
      <c r="I232" s="715">
        <f>D232-G232</f>
        <v>1957.3999999999942</v>
      </c>
    </row>
    <row r="233" spans="1:9" s="1" customFormat="1" ht="12.75" customHeight="1">
      <c r="A233" s="717"/>
      <c r="B233" s="718" t="s">
        <v>489</v>
      </c>
      <c r="C233" s="314">
        <v>6153</v>
      </c>
      <c r="D233" s="314">
        <v>4526</v>
      </c>
      <c r="E233" s="619">
        <f aca="true" t="shared" si="45" ref="E233:E240">D233/C233</f>
        <v>0.7355761417194864</v>
      </c>
      <c r="F233" s="620">
        <f aca="true" t="shared" si="46" ref="F233:F240">C233-D233</f>
        <v>1627</v>
      </c>
      <c r="G233" s="314">
        <v>4524.2</v>
      </c>
      <c r="H233" s="619">
        <f aca="true" t="shared" si="47" ref="H233:H240">G233/C233</f>
        <v>0.7352836014952056</v>
      </c>
      <c r="I233" s="314">
        <f t="shared" si="36"/>
        <v>1.800000000000182</v>
      </c>
    </row>
    <row r="234" spans="1:9" s="1" customFormat="1" ht="11.25" customHeight="1">
      <c r="A234" s="671"/>
      <c r="B234" s="719" t="s">
        <v>490</v>
      </c>
      <c r="C234" s="320">
        <v>4158</v>
      </c>
      <c r="D234" s="320">
        <v>2619.1</v>
      </c>
      <c r="E234" s="662">
        <f t="shared" si="45"/>
        <v>0.6298941798941798</v>
      </c>
      <c r="F234" s="663">
        <f t="shared" si="46"/>
        <v>1538.9</v>
      </c>
      <c r="G234" s="320">
        <v>2617.8</v>
      </c>
      <c r="H234" s="662">
        <f t="shared" si="47"/>
        <v>0.6295815295815296</v>
      </c>
      <c r="I234" s="320">
        <f t="shared" si="36"/>
        <v>1.2999999999997272</v>
      </c>
    </row>
    <row r="235" spans="1:9" s="1" customFormat="1" ht="12.75" customHeight="1">
      <c r="A235" s="671"/>
      <c r="B235" s="720" t="s">
        <v>491</v>
      </c>
      <c r="C235" s="320">
        <v>2908</v>
      </c>
      <c r="D235" s="320">
        <v>2064.1</v>
      </c>
      <c r="E235" s="662">
        <f t="shared" si="45"/>
        <v>0.7098005502063274</v>
      </c>
      <c r="F235" s="663">
        <f t="shared" si="46"/>
        <v>843.9000000000001</v>
      </c>
      <c r="G235" s="320">
        <v>2064.1</v>
      </c>
      <c r="H235" s="662">
        <f t="shared" si="47"/>
        <v>0.7098005502063274</v>
      </c>
      <c r="I235" s="320">
        <f t="shared" si="36"/>
        <v>0</v>
      </c>
    </row>
    <row r="236" spans="1:9" s="1" customFormat="1" ht="11.25" customHeight="1">
      <c r="A236" s="671"/>
      <c r="B236" s="622" t="s">
        <v>492</v>
      </c>
      <c r="C236" s="667">
        <v>2093</v>
      </c>
      <c r="D236" s="667">
        <v>1331.4</v>
      </c>
      <c r="E236" s="698">
        <f t="shared" si="45"/>
        <v>0.6361204013377927</v>
      </c>
      <c r="F236" s="699">
        <f t="shared" si="46"/>
        <v>761.5999999999999</v>
      </c>
      <c r="G236" s="667">
        <v>1331.3</v>
      </c>
      <c r="H236" s="698">
        <f t="shared" si="47"/>
        <v>0.6360726230291448</v>
      </c>
      <c r="I236" s="667">
        <f t="shared" si="36"/>
        <v>0.10000000000013642</v>
      </c>
    </row>
    <row r="237" spans="1:9" s="1" customFormat="1" ht="11.25" customHeight="1">
      <c r="A237" s="671"/>
      <c r="B237" s="721" t="s">
        <v>493</v>
      </c>
      <c r="C237" s="71">
        <v>7617</v>
      </c>
      <c r="D237" s="71">
        <v>5674.1</v>
      </c>
      <c r="E237" s="722">
        <f t="shared" si="45"/>
        <v>0.7449258238151504</v>
      </c>
      <c r="F237" s="660">
        <f t="shared" si="46"/>
        <v>1942.8999999999996</v>
      </c>
      <c r="G237" s="71">
        <v>5674.1</v>
      </c>
      <c r="H237" s="722">
        <f t="shared" si="47"/>
        <v>0.7449258238151504</v>
      </c>
      <c r="I237" s="71">
        <f t="shared" si="36"/>
        <v>0</v>
      </c>
    </row>
    <row r="238" spans="1:9" s="1" customFormat="1" ht="12.75" customHeight="1">
      <c r="A238" s="671"/>
      <c r="B238" s="723" t="s">
        <v>494</v>
      </c>
      <c r="C238" s="667">
        <v>3651</v>
      </c>
      <c r="D238" s="667">
        <v>2740.3</v>
      </c>
      <c r="E238" s="698">
        <f t="shared" si="45"/>
        <v>0.750561490002739</v>
      </c>
      <c r="F238" s="699">
        <f t="shared" si="46"/>
        <v>910.6999999999998</v>
      </c>
      <c r="G238" s="667">
        <v>2740.3</v>
      </c>
      <c r="H238" s="698">
        <f t="shared" si="47"/>
        <v>0.750561490002739</v>
      </c>
      <c r="I238" s="667">
        <f t="shared" si="36"/>
        <v>0</v>
      </c>
    </row>
    <row r="239" spans="1:9" s="1" customFormat="1" ht="15" customHeight="1">
      <c r="A239" s="671"/>
      <c r="B239" s="724" t="s">
        <v>495</v>
      </c>
      <c r="C239" s="67">
        <f>C237+C238</f>
        <v>11268</v>
      </c>
      <c r="D239" s="67">
        <f>D237+D238</f>
        <v>8414.400000000001</v>
      </c>
      <c r="E239" s="691">
        <f t="shared" si="45"/>
        <v>0.7467518636847712</v>
      </c>
      <c r="F239" s="725">
        <f t="shared" si="46"/>
        <v>2853.5999999999985</v>
      </c>
      <c r="G239" s="67">
        <f>G237+G238</f>
        <v>8414.400000000001</v>
      </c>
      <c r="H239" s="691">
        <f t="shared" si="47"/>
        <v>0.7467518636847712</v>
      </c>
      <c r="I239" s="67">
        <f t="shared" si="36"/>
        <v>0</v>
      </c>
    </row>
    <row r="240" spans="1:9" s="1" customFormat="1" ht="15.75" customHeight="1">
      <c r="A240" s="726" t="s">
        <v>496</v>
      </c>
      <c r="B240" s="726"/>
      <c r="C240" s="31">
        <f>C233+C234+C235+C236+C237+C238</f>
        <v>26580</v>
      </c>
      <c r="D240" s="31">
        <f>D233+D234+D235+D236+D237+D238</f>
        <v>18955</v>
      </c>
      <c r="E240" s="642">
        <f t="shared" si="45"/>
        <v>0.713130173062453</v>
      </c>
      <c r="F240" s="643">
        <f t="shared" si="46"/>
        <v>7625</v>
      </c>
      <c r="G240" s="31">
        <f>G233+G234+G235+G236+G237+G238</f>
        <v>18951.8</v>
      </c>
      <c r="H240" s="642">
        <f t="shared" si="47"/>
        <v>0.7130097817908201</v>
      </c>
      <c r="I240" s="31">
        <f t="shared" si="36"/>
        <v>3.2000000000007276</v>
      </c>
    </row>
    <row r="241" spans="1:9" s="1" customFormat="1" ht="15.75" customHeight="1">
      <c r="A241" s="727" t="s">
        <v>442</v>
      </c>
      <c r="B241" s="728" t="s">
        <v>497</v>
      </c>
      <c r="C241" s="31">
        <f>C230+C240</f>
        <v>198339.4</v>
      </c>
      <c r="D241" s="31">
        <f>D230+D240</f>
        <v>141638.1</v>
      </c>
      <c r="E241" s="642">
        <f aca="true" t="shared" si="48" ref="E241:E253">D241/C241</f>
        <v>0.7141198370066664</v>
      </c>
      <c r="F241" s="643">
        <f>C241-D241</f>
        <v>56701.29999999999</v>
      </c>
      <c r="G241" s="31">
        <f>G230+G240</f>
        <v>139673</v>
      </c>
      <c r="H241" s="642">
        <f>G241/C241</f>
        <v>0.7042120728407971</v>
      </c>
      <c r="I241" s="31">
        <f t="shared" si="36"/>
        <v>1965.1000000000058</v>
      </c>
    </row>
    <row r="242" spans="1:9" s="1" customFormat="1" ht="42.75" customHeight="1">
      <c r="A242" s="729"/>
      <c r="B242" s="730"/>
      <c r="C242" s="731"/>
      <c r="D242" s="731"/>
      <c r="E242" s="682"/>
      <c r="F242" s="683"/>
      <c r="G242" s="731"/>
      <c r="H242" s="682"/>
      <c r="I242" s="731"/>
    </row>
    <row r="243" spans="1:9" s="1" customFormat="1" ht="32.25" customHeight="1">
      <c r="A243" s="732"/>
      <c r="B243" s="733"/>
      <c r="C243" s="734"/>
      <c r="D243" s="734"/>
      <c r="E243" s="687"/>
      <c r="F243" s="688"/>
      <c r="G243" s="734"/>
      <c r="H243" s="687"/>
      <c r="I243" s="734"/>
    </row>
    <row r="244" spans="1:9" s="1" customFormat="1" ht="15" customHeight="1">
      <c r="A244" s="735" t="s">
        <v>498</v>
      </c>
      <c r="B244" s="736" t="s">
        <v>499</v>
      </c>
      <c r="C244" s="704">
        <f>C245+C246</f>
        <v>3666.4</v>
      </c>
      <c r="D244" s="704">
        <f>D245+D246</f>
        <v>3662.5</v>
      </c>
      <c r="E244" s="737">
        <f t="shared" si="48"/>
        <v>0.9989362862753655</v>
      </c>
      <c r="F244" s="620">
        <f aca="true" t="shared" si="49" ref="F244:F258">C244-D244</f>
        <v>3.900000000000091</v>
      </c>
      <c r="G244" s="704">
        <f>G245+G246</f>
        <v>3662.5</v>
      </c>
      <c r="H244" s="737">
        <f aca="true" t="shared" si="50" ref="H244:H249">G244/C244</f>
        <v>0.9989362862753655</v>
      </c>
      <c r="I244" s="704">
        <f t="shared" si="36"/>
        <v>0</v>
      </c>
    </row>
    <row r="245" spans="1:9" s="1" customFormat="1" ht="11.25" customHeight="1">
      <c r="A245" s="735"/>
      <c r="B245" s="664" t="s">
        <v>484</v>
      </c>
      <c r="C245" s="320">
        <v>3371</v>
      </c>
      <c r="D245" s="320">
        <v>3368.9</v>
      </c>
      <c r="E245" s="662">
        <f t="shared" si="48"/>
        <v>0.9993770394541679</v>
      </c>
      <c r="F245" s="663">
        <f t="shared" si="49"/>
        <v>2.099999999999909</v>
      </c>
      <c r="G245" s="320">
        <v>3368.9</v>
      </c>
      <c r="H245" s="662">
        <f t="shared" si="50"/>
        <v>0.9993770394541679</v>
      </c>
      <c r="I245" s="320">
        <f t="shared" si="36"/>
        <v>0</v>
      </c>
    </row>
    <row r="246" spans="1:9" s="1" customFormat="1" ht="9.75" customHeight="1">
      <c r="A246" s="735"/>
      <c r="B246" s="738" t="s">
        <v>485</v>
      </c>
      <c r="C246" s="667">
        <v>295.4</v>
      </c>
      <c r="D246" s="667">
        <v>293.6</v>
      </c>
      <c r="E246" s="698">
        <f t="shared" si="48"/>
        <v>0.9939065673662831</v>
      </c>
      <c r="F246" s="699">
        <f t="shared" si="49"/>
        <v>1.7999999999999545</v>
      </c>
      <c r="G246" s="667">
        <v>293.6</v>
      </c>
      <c r="H246" s="698">
        <f t="shared" si="50"/>
        <v>0.9939065673662831</v>
      </c>
      <c r="I246" s="667">
        <f t="shared" si="36"/>
        <v>0</v>
      </c>
    </row>
    <row r="247" spans="1:9" s="1" customFormat="1" ht="12" customHeight="1">
      <c r="A247" s="735"/>
      <c r="B247" s="739" t="s">
        <v>500</v>
      </c>
      <c r="C247" s="243">
        <f>C248+C249</f>
        <v>657</v>
      </c>
      <c r="D247" s="243">
        <f>D248+D249</f>
        <v>533.0999999999999</v>
      </c>
      <c r="E247" s="659">
        <f>D247/C247</f>
        <v>0.8114155251141552</v>
      </c>
      <c r="F247" s="660">
        <f t="shared" si="49"/>
        <v>123.90000000000009</v>
      </c>
      <c r="G247" s="243">
        <f>G248+G249</f>
        <v>533.0999999999999</v>
      </c>
      <c r="H247" s="659">
        <f t="shared" si="50"/>
        <v>0.8114155251141552</v>
      </c>
      <c r="I247" s="243">
        <f t="shared" si="36"/>
        <v>0</v>
      </c>
    </row>
    <row r="248" spans="1:9" s="1" customFormat="1" ht="10.5" customHeight="1">
      <c r="A248" s="735"/>
      <c r="B248" s="664" t="s">
        <v>501</v>
      </c>
      <c r="C248" s="320">
        <v>388</v>
      </c>
      <c r="D248" s="320">
        <v>276.2</v>
      </c>
      <c r="E248" s="662">
        <f>D248/C248</f>
        <v>0.7118556701030928</v>
      </c>
      <c r="F248" s="663">
        <f t="shared" si="49"/>
        <v>111.80000000000001</v>
      </c>
      <c r="G248" s="320">
        <v>276.2</v>
      </c>
      <c r="H248" s="662">
        <f t="shared" si="50"/>
        <v>0.7118556701030928</v>
      </c>
      <c r="I248" s="320">
        <f t="shared" si="36"/>
        <v>0</v>
      </c>
    </row>
    <row r="249" spans="1:9" s="1" customFormat="1" ht="11.25" customHeight="1">
      <c r="A249" s="735"/>
      <c r="B249" s="738" t="s">
        <v>502</v>
      </c>
      <c r="C249" s="667">
        <v>269</v>
      </c>
      <c r="D249" s="667">
        <v>256.9</v>
      </c>
      <c r="E249" s="698">
        <f>D249/C249</f>
        <v>0.9550185873605948</v>
      </c>
      <c r="F249" s="699">
        <f t="shared" si="49"/>
        <v>12.100000000000023</v>
      </c>
      <c r="G249" s="667">
        <v>256.9</v>
      </c>
      <c r="H249" s="698">
        <f t="shared" si="50"/>
        <v>0.9550185873605948</v>
      </c>
      <c r="I249" s="667">
        <f t="shared" si="36"/>
        <v>0</v>
      </c>
    </row>
    <row r="250" spans="1:9" s="1" customFormat="1" ht="22.5" customHeight="1">
      <c r="A250" s="735"/>
      <c r="B250" s="740" t="s">
        <v>503</v>
      </c>
      <c r="C250" s="79">
        <v>45.8</v>
      </c>
      <c r="D250" s="79">
        <v>12.6</v>
      </c>
      <c r="E250" s="639">
        <f>D250/C250</f>
        <v>0.2751091703056769</v>
      </c>
      <c r="F250" s="628">
        <f t="shared" si="49"/>
        <v>33.199999999999996</v>
      </c>
      <c r="G250" s="79">
        <v>12.6</v>
      </c>
      <c r="H250" s="639">
        <f aca="true" t="shared" si="51" ref="H250:H259">G250/C250</f>
        <v>0.2751091703056769</v>
      </c>
      <c r="I250" s="79">
        <f t="shared" si="36"/>
        <v>0</v>
      </c>
    </row>
    <row r="251" spans="1:9" s="1" customFormat="1" ht="15" customHeight="1">
      <c r="A251" s="727" t="s">
        <v>444</v>
      </c>
      <c r="B251" s="741" t="s">
        <v>504</v>
      </c>
      <c r="C251" s="31">
        <f>C244+C247+C250</f>
        <v>4369.2</v>
      </c>
      <c r="D251" s="31">
        <f>D244+D247+D250</f>
        <v>4208.200000000001</v>
      </c>
      <c r="E251" s="642">
        <f t="shared" si="48"/>
        <v>0.9631511489517534</v>
      </c>
      <c r="F251" s="643">
        <f t="shared" si="49"/>
        <v>160.9999999999991</v>
      </c>
      <c r="G251" s="31">
        <f>G244+G247+G250</f>
        <v>4208.200000000001</v>
      </c>
      <c r="H251" s="642">
        <f t="shared" si="51"/>
        <v>0.9631511489517534</v>
      </c>
      <c r="I251" s="31">
        <f t="shared" si="36"/>
        <v>0</v>
      </c>
    </row>
    <row r="252" spans="1:9" s="1" customFormat="1" ht="15" customHeight="1">
      <c r="A252" s="742" t="s">
        <v>505</v>
      </c>
      <c r="B252" s="743" t="s">
        <v>506</v>
      </c>
      <c r="C252" s="71">
        <v>4315</v>
      </c>
      <c r="D252" s="71">
        <v>3158</v>
      </c>
      <c r="E252" s="722">
        <f t="shared" si="48"/>
        <v>0.7318655851680186</v>
      </c>
      <c r="F252" s="660">
        <f t="shared" si="49"/>
        <v>1157</v>
      </c>
      <c r="G252" s="71">
        <v>3158</v>
      </c>
      <c r="H252" s="722">
        <f t="shared" si="51"/>
        <v>0.7318655851680186</v>
      </c>
      <c r="I252" s="71">
        <f t="shared" si="36"/>
        <v>0</v>
      </c>
    </row>
    <row r="253" spans="1:9" s="1" customFormat="1" ht="13.5" customHeight="1">
      <c r="A253" s="742"/>
      <c r="B253" s="744" t="s">
        <v>507</v>
      </c>
      <c r="C253" s="667">
        <v>2501</v>
      </c>
      <c r="D253" s="320">
        <v>1699.3</v>
      </c>
      <c r="E253" s="662">
        <f t="shared" si="48"/>
        <v>0.6794482207117153</v>
      </c>
      <c r="F253" s="663">
        <f t="shared" si="49"/>
        <v>801.7</v>
      </c>
      <c r="G253" s="320">
        <v>1699.3</v>
      </c>
      <c r="H253" s="662">
        <f t="shared" si="51"/>
        <v>0.6794482207117153</v>
      </c>
      <c r="I253" s="320">
        <f t="shared" si="36"/>
        <v>0</v>
      </c>
    </row>
    <row r="254" spans="1:9" s="1" customFormat="1" ht="12.75" customHeight="1">
      <c r="A254" s="742"/>
      <c r="B254" s="745" t="s">
        <v>508</v>
      </c>
      <c r="C254" s="243">
        <f>C255+C256</f>
        <v>10666.3</v>
      </c>
      <c r="D254" s="243">
        <f>D255+D256</f>
        <v>0</v>
      </c>
      <c r="E254" s="659">
        <f aca="true" t="shared" si="52" ref="E254:E259">D254/C254</f>
        <v>0</v>
      </c>
      <c r="F254" s="660">
        <f t="shared" si="49"/>
        <v>10666.3</v>
      </c>
      <c r="G254" s="243">
        <f>G255+G256</f>
        <v>0</v>
      </c>
      <c r="H254" s="659">
        <f t="shared" si="51"/>
        <v>0</v>
      </c>
      <c r="I254" s="243">
        <f t="shared" si="36"/>
        <v>0</v>
      </c>
    </row>
    <row r="255" spans="1:9" s="1" customFormat="1" ht="20.25" customHeight="1">
      <c r="A255" s="742"/>
      <c r="B255" s="746" t="s">
        <v>509</v>
      </c>
      <c r="C255" s="320">
        <v>140</v>
      </c>
      <c r="D255" s="320"/>
      <c r="E255" s="662">
        <f t="shared" si="52"/>
        <v>0</v>
      </c>
      <c r="F255" s="663">
        <f t="shared" si="49"/>
        <v>140</v>
      </c>
      <c r="G255" s="320"/>
      <c r="H255" s="662">
        <f t="shared" si="51"/>
        <v>0</v>
      </c>
      <c r="I255" s="320">
        <f t="shared" si="36"/>
        <v>0</v>
      </c>
    </row>
    <row r="256" spans="1:9" s="1" customFormat="1" ht="11.25" customHeight="1">
      <c r="A256" s="742"/>
      <c r="B256" s="747" t="s">
        <v>510</v>
      </c>
      <c r="C256" s="748">
        <f>C257+C258</f>
        <v>10526.3</v>
      </c>
      <c r="D256" s="748">
        <f>D257+D258</f>
        <v>0</v>
      </c>
      <c r="E256" s="749">
        <f t="shared" si="52"/>
        <v>0</v>
      </c>
      <c r="F256" s="750">
        <f t="shared" si="49"/>
        <v>10526.3</v>
      </c>
      <c r="G256" s="748">
        <f>G257+G258</f>
        <v>0</v>
      </c>
      <c r="H256" s="749">
        <f t="shared" si="51"/>
        <v>0</v>
      </c>
      <c r="I256" s="748">
        <f t="shared" si="36"/>
        <v>0</v>
      </c>
    </row>
    <row r="257" spans="1:9" s="1" customFormat="1" ht="11.25" customHeight="1">
      <c r="A257" s="742"/>
      <c r="B257" s="664" t="s">
        <v>484</v>
      </c>
      <c r="C257" s="320">
        <v>526.3</v>
      </c>
      <c r="D257" s="320"/>
      <c r="E257" s="662">
        <f t="shared" si="52"/>
        <v>0</v>
      </c>
      <c r="F257" s="663">
        <f t="shared" si="49"/>
        <v>526.3</v>
      </c>
      <c r="G257" s="320"/>
      <c r="H257" s="662">
        <f>G257/C257</f>
        <v>0</v>
      </c>
      <c r="I257" s="320">
        <f t="shared" si="36"/>
        <v>0</v>
      </c>
    </row>
    <row r="258" spans="1:9" s="1" customFormat="1" ht="11.25" customHeight="1">
      <c r="A258" s="742"/>
      <c r="B258" s="738" t="s">
        <v>511</v>
      </c>
      <c r="C258" s="75">
        <v>10000</v>
      </c>
      <c r="D258" s="75"/>
      <c r="E258" s="668"/>
      <c r="F258" s="669">
        <f t="shared" si="49"/>
        <v>10000</v>
      </c>
      <c r="G258" s="75"/>
      <c r="H258" s="668"/>
      <c r="I258" s="75">
        <f t="shared" si="36"/>
        <v>0</v>
      </c>
    </row>
    <row r="259" spans="1:9" s="1" customFormat="1" ht="15.75" customHeight="1">
      <c r="A259" s="727" t="s">
        <v>446</v>
      </c>
      <c r="B259" s="728" t="s">
        <v>512</v>
      </c>
      <c r="C259" s="31">
        <f>C252+C253+C254</f>
        <v>17482.3</v>
      </c>
      <c r="D259" s="190">
        <f>D252+D253+D254</f>
        <v>4857.3</v>
      </c>
      <c r="E259" s="642">
        <f t="shared" si="52"/>
        <v>0.27784101634224334</v>
      </c>
      <c r="F259" s="628">
        <f aca="true" t="shared" si="53" ref="F259:F324">C259-D259</f>
        <v>12625</v>
      </c>
      <c r="G259" s="31">
        <f>G252+G253+G254</f>
        <v>4857.3</v>
      </c>
      <c r="H259" s="642">
        <f t="shared" si="51"/>
        <v>0.27784101634224334</v>
      </c>
      <c r="I259" s="31">
        <f t="shared" si="36"/>
        <v>0</v>
      </c>
    </row>
    <row r="260" spans="1:9" s="1" customFormat="1" ht="6" customHeight="1">
      <c r="A260" s="729"/>
      <c r="B260" s="730"/>
      <c r="C260" s="731"/>
      <c r="D260" s="731"/>
      <c r="E260" s="682"/>
      <c r="F260" s="683"/>
      <c r="G260" s="731"/>
      <c r="H260" s="682"/>
      <c r="I260" s="731"/>
    </row>
    <row r="261" spans="1:9" s="1" customFormat="1" ht="9" customHeight="1">
      <c r="A261" s="751"/>
      <c r="B261" s="752"/>
      <c r="C261" s="753"/>
      <c r="D261" s="753"/>
      <c r="E261" s="754"/>
      <c r="F261" s="755"/>
      <c r="G261" s="753"/>
      <c r="H261" s="754"/>
      <c r="I261" s="753"/>
    </row>
    <row r="262" spans="1:9" s="1" customFormat="1" ht="18" customHeight="1">
      <c r="A262" s="481" t="s">
        <v>513</v>
      </c>
      <c r="B262" s="482" t="s">
        <v>514</v>
      </c>
      <c r="C262" s="22">
        <f>C264+C275</f>
        <v>18044.399999999998</v>
      </c>
      <c r="D262" s="756">
        <f>D264+D275</f>
        <v>11591.699999999999</v>
      </c>
      <c r="E262" s="399">
        <f>D262/C262</f>
        <v>0.6423987497506152</v>
      </c>
      <c r="F262" s="410">
        <f t="shared" si="53"/>
        <v>6452.699999999999</v>
      </c>
      <c r="G262" s="22">
        <f>G264+G275</f>
        <v>11046.6</v>
      </c>
      <c r="H262" s="399">
        <f>G262/C262</f>
        <v>0.6121899315022944</v>
      </c>
      <c r="I262" s="22">
        <f>D262-G262</f>
        <v>545.0999999999985</v>
      </c>
    </row>
    <row r="263" spans="1:9" s="1" customFormat="1" ht="12.75" customHeight="1">
      <c r="A263" s="757"/>
      <c r="B263" s="758" t="s">
        <v>348</v>
      </c>
      <c r="C263" s="759">
        <f>C262/C324*100</f>
        <v>3.3469559309307777</v>
      </c>
      <c r="D263" s="759">
        <f>D262/D324*100</f>
        <v>3.2722804252042113</v>
      </c>
      <c r="E263" s="760"/>
      <c r="F263" s="406"/>
      <c r="G263" s="759">
        <f>G262/G324*100</f>
        <v>3.1662591301601184</v>
      </c>
      <c r="H263" s="760"/>
      <c r="I263" s="759"/>
    </row>
    <row r="264" spans="1:9" s="1" customFormat="1" ht="12" customHeight="1">
      <c r="A264" s="761" t="s">
        <v>515</v>
      </c>
      <c r="B264" s="762" t="s">
        <v>516</v>
      </c>
      <c r="C264" s="490">
        <f>C265+C266+C267+C268+C269+C270+C271+C272+C273+C274</f>
        <v>17995.399999999998</v>
      </c>
      <c r="D264" s="490">
        <f>D265+D266+D267+D268+D269+D270+D271+D272+D273+D274</f>
        <v>11565.699999999999</v>
      </c>
      <c r="E264" s="491">
        <f aca="true" t="shared" si="54" ref="E264:E272">D264/C264</f>
        <v>0.6427031352456739</v>
      </c>
      <c r="F264" s="418">
        <f t="shared" si="53"/>
        <v>6429.699999999999</v>
      </c>
      <c r="G264" s="490">
        <f>G265+G266+G267+G268+G269+G270+G271+G272+G273+G274</f>
        <v>11020.6</v>
      </c>
      <c r="H264" s="491">
        <f aca="true" t="shared" si="55" ref="H264:H279">G264/C264</f>
        <v>0.6124120608599977</v>
      </c>
      <c r="I264" s="490">
        <f aca="true" t="shared" si="56" ref="I264:I276">D264-G264</f>
        <v>545.0999999999985</v>
      </c>
    </row>
    <row r="265" spans="1:9" s="1" customFormat="1" ht="12.75" customHeight="1">
      <c r="A265" s="509" t="s">
        <v>256</v>
      </c>
      <c r="B265" s="618" t="s">
        <v>517</v>
      </c>
      <c r="C265" s="473">
        <v>7898</v>
      </c>
      <c r="D265" s="420">
        <v>5073.2</v>
      </c>
      <c r="E265" s="421">
        <f t="shared" si="54"/>
        <v>0.6423398328690808</v>
      </c>
      <c r="F265" s="422">
        <f t="shared" si="53"/>
        <v>2824.8</v>
      </c>
      <c r="G265" s="473">
        <v>4864.9</v>
      </c>
      <c r="H265" s="421">
        <f t="shared" si="55"/>
        <v>0.615966067358825</v>
      </c>
      <c r="I265" s="473">
        <f t="shared" si="56"/>
        <v>208.30000000000018</v>
      </c>
    </row>
    <row r="266" spans="1:9" s="1" customFormat="1" ht="11.25" customHeight="1">
      <c r="A266" s="509"/>
      <c r="B266" s="763" t="s">
        <v>518</v>
      </c>
      <c r="C266" s="473">
        <v>50</v>
      </c>
      <c r="D266" s="420">
        <v>50</v>
      </c>
      <c r="E266" s="421">
        <f>D266/C266</f>
        <v>1</v>
      </c>
      <c r="F266" s="422">
        <f>C266-D266</f>
        <v>0</v>
      </c>
      <c r="G266" s="473">
        <v>50</v>
      </c>
      <c r="H266" s="421">
        <f>G266/C266</f>
        <v>1</v>
      </c>
      <c r="I266" s="473">
        <f>D266-G266</f>
        <v>0</v>
      </c>
    </row>
    <row r="267" spans="1:9" s="1" customFormat="1" ht="12.75" customHeight="1">
      <c r="A267" s="509"/>
      <c r="B267" s="618" t="s">
        <v>519</v>
      </c>
      <c r="C267" s="473">
        <v>2575</v>
      </c>
      <c r="D267" s="420">
        <v>1711.7</v>
      </c>
      <c r="E267" s="421">
        <f>D267/C267</f>
        <v>0.6647378640776699</v>
      </c>
      <c r="F267" s="422">
        <f>C267-D267</f>
        <v>863.3</v>
      </c>
      <c r="G267" s="473">
        <v>1578.6</v>
      </c>
      <c r="H267" s="421">
        <f>G267/C267</f>
        <v>0.6130485436893204</v>
      </c>
      <c r="I267" s="473">
        <f>D267-G267</f>
        <v>133.10000000000014</v>
      </c>
    </row>
    <row r="268" spans="1:9" s="1" customFormat="1" ht="12" customHeight="1">
      <c r="A268" s="509"/>
      <c r="B268" s="763" t="s">
        <v>520</v>
      </c>
      <c r="C268" s="473">
        <v>50</v>
      </c>
      <c r="D268" s="420">
        <v>50</v>
      </c>
      <c r="E268" s="421">
        <f t="shared" si="54"/>
        <v>1</v>
      </c>
      <c r="F268" s="422">
        <f t="shared" si="53"/>
        <v>0</v>
      </c>
      <c r="G268" s="473">
        <v>50</v>
      </c>
      <c r="H268" s="421">
        <f t="shared" si="55"/>
        <v>1</v>
      </c>
      <c r="I268" s="473">
        <f t="shared" si="56"/>
        <v>0</v>
      </c>
    </row>
    <row r="269" spans="1:9" s="1" customFormat="1" ht="12.75" customHeight="1">
      <c r="A269" s="509"/>
      <c r="B269" s="106" t="s">
        <v>521</v>
      </c>
      <c r="C269" s="764">
        <v>1473</v>
      </c>
      <c r="D269" s="420">
        <v>1067</v>
      </c>
      <c r="E269" s="421">
        <f t="shared" si="54"/>
        <v>0.7243720298710116</v>
      </c>
      <c r="F269" s="422">
        <f t="shared" si="53"/>
        <v>406</v>
      </c>
      <c r="G269" s="764">
        <v>987.2</v>
      </c>
      <c r="H269" s="421">
        <f t="shared" si="55"/>
        <v>0.6701968771215208</v>
      </c>
      <c r="I269" s="764">
        <f t="shared" si="56"/>
        <v>79.79999999999995</v>
      </c>
    </row>
    <row r="270" spans="1:9" s="1" customFormat="1" ht="12" customHeight="1">
      <c r="A270" s="509"/>
      <c r="B270" s="765" t="s">
        <v>522</v>
      </c>
      <c r="C270" s="764">
        <v>931</v>
      </c>
      <c r="D270" s="420">
        <v>646.3</v>
      </c>
      <c r="E270" s="421">
        <f t="shared" si="54"/>
        <v>0.6941997851772287</v>
      </c>
      <c r="F270" s="422">
        <f t="shared" si="53"/>
        <v>284.70000000000005</v>
      </c>
      <c r="G270" s="764">
        <v>634.2</v>
      </c>
      <c r="H270" s="421">
        <f t="shared" si="55"/>
        <v>0.681203007518797</v>
      </c>
      <c r="I270" s="764">
        <f t="shared" si="56"/>
        <v>12.099999999999909</v>
      </c>
    </row>
    <row r="271" spans="1:9" s="1" customFormat="1" ht="12" customHeight="1">
      <c r="A271" s="509"/>
      <c r="B271" s="765" t="s">
        <v>523</v>
      </c>
      <c r="C271" s="764">
        <v>3619</v>
      </c>
      <c r="D271" s="420">
        <v>2393.9</v>
      </c>
      <c r="E271" s="421">
        <f t="shared" si="54"/>
        <v>0.66148107211937</v>
      </c>
      <c r="F271" s="422">
        <f t="shared" si="53"/>
        <v>1225.1</v>
      </c>
      <c r="G271" s="764">
        <v>2282.1</v>
      </c>
      <c r="H271" s="421">
        <f t="shared" si="55"/>
        <v>0.6305885603757944</v>
      </c>
      <c r="I271" s="764">
        <f t="shared" si="56"/>
        <v>111.80000000000018</v>
      </c>
    </row>
    <row r="272" spans="1:9" s="1" customFormat="1" ht="12" customHeight="1">
      <c r="A272" s="509"/>
      <c r="B272" s="766" t="s">
        <v>524</v>
      </c>
      <c r="C272" s="764">
        <v>105.3</v>
      </c>
      <c r="D272" s="420"/>
      <c r="E272" s="421">
        <f t="shared" si="54"/>
        <v>0</v>
      </c>
      <c r="F272" s="422">
        <f t="shared" si="53"/>
        <v>105.3</v>
      </c>
      <c r="G272" s="764"/>
      <c r="H272" s="421">
        <f t="shared" si="55"/>
        <v>0</v>
      </c>
      <c r="I272" s="764">
        <f t="shared" si="56"/>
        <v>0</v>
      </c>
    </row>
    <row r="273" spans="1:9" s="1" customFormat="1" ht="21.75" customHeight="1">
      <c r="A273" s="509"/>
      <c r="B273" s="767" t="s">
        <v>525</v>
      </c>
      <c r="C273" s="473">
        <v>694.1</v>
      </c>
      <c r="D273" s="420"/>
      <c r="E273" s="421">
        <f>D273/C273</f>
        <v>0</v>
      </c>
      <c r="F273" s="422">
        <f>C273-D273</f>
        <v>694.1</v>
      </c>
      <c r="G273" s="764"/>
      <c r="H273" s="421">
        <f>G273/C273</f>
        <v>0</v>
      </c>
      <c r="I273" s="764">
        <f>D273-G273</f>
        <v>0</v>
      </c>
    </row>
    <row r="274" spans="1:9" s="1" customFormat="1" ht="12.75" customHeight="1">
      <c r="A274" s="509"/>
      <c r="B274" s="767" t="s">
        <v>526</v>
      </c>
      <c r="C274" s="764">
        <v>600</v>
      </c>
      <c r="D274" s="420">
        <v>573.6</v>
      </c>
      <c r="E274" s="421">
        <f>D274/C274</f>
        <v>0.9560000000000001</v>
      </c>
      <c r="F274" s="422">
        <f>C274-D274</f>
        <v>26.399999999999977</v>
      </c>
      <c r="G274" s="764">
        <v>573.6</v>
      </c>
      <c r="H274" s="421">
        <f>G274/C274</f>
        <v>0.9560000000000001</v>
      </c>
      <c r="I274" s="764">
        <f>D274-G274</f>
        <v>0</v>
      </c>
    </row>
    <row r="275" spans="1:9" s="1" customFormat="1" ht="12" customHeight="1">
      <c r="A275" s="761" t="s">
        <v>527</v>
      </c>
      <c r="B275" s="768" t="s">
        <v>528</v>
      </c>
      <c r="C275" s="493">
        <f>C276</f>
        <v>49</v>
      </c>
      <c r="D275" s="493">
        <f>D276</f>
        <v>26</v>
      </c>
      <c r="E275" s="491">
        <f>D275/C275</f>
        <v>0.5306122448979592</v>
      </c>
      <c r="F275" s="418">
        <f t="shared" si="53"/>
        <v>23</v>
      </c>
      <c r="G275" s="493">
        <f>G276</f>
        <v>26</v>
      </c>
      <c r="H275" s="491">
        <f t="shared" si="55"/>
        <v>0.5306122448979592</v>
      </c>
      <c r="I275" s="493">
        <f t="shared" si="56"/>
        <v>0</v>
      </c>
    </row>
    <row r="276" spans="1:9" s="1" customFormat="1" ht="14.25" customHeight="1">
      <c r="A276" s="358"/>
      <c r="B276" s="769" t="s">
        <v>529</v>
      </c>
      <c r="C276" s="770">
        <v>49</v>
      </c>
      <c r="D276" s="424">
        <v>26</v>
      </c>
      <c r="E276" s="425">
        <f>D276/C276</f>
        <v>0.5306122448979592</v>
      </c>
      <c r="F276" s="426">
        <f t="shared" si="53"/>
        <v>23</v>
      </c>
      <c r="G276" s="770">
        <v>26</v>
      </c>
      <c r="H276" s="425">
        <f t="shared" si="55"/>
        <v>0.5306122448979592</v>
      </c>
      <c r="I276" s="770">
        <f t="shared" si="56"/>
        <v>0</v>
      </c>
    </row>
    <row r="277" spans="1:9" s="1" customFormat="1" ht="9.75" customHeight="1">
      <c r="A277" s="771"/>
      <c r="B277" s="772"/>
      <c r="C277" s="773"/>
      <c r="D277" s="527"/>
      <c r="E277" s="528"/>
      <c r="F277" s="529"/>
      <c r="G277" s="773"/>
      <c r="H277" s="528"/>
      <c r="I277" s="773"/>
    </row>
    <row r="278" spans="1:9" s="1" customFormat="1" ht="9" customHeight="1">
      <c r="A278" s="774"/>
      <c r="B278" s="775"/>
      <c r="C278" s="776"/>
      <c r="D278" s="777"/>
      <c r="E278" s="778"/>
      <c r="F278" s="779"/>
      <c r="G278" s="776"/>
      <c r="H278" s="778"/>
      <c r="I278" s="776"/>
    </row>
    <row r="279" spans="1:9" s="1" customFormat="1" ht="15.75" customHeight="1">
      <c r="A279" s="481" t="s">
        <v>530</v>
      </c>
      <c r="B279" s="780" t="s">
        <v>531</v>
      </c>
      <c r="C279" s="398">
        <f>C281</f>
        <v>365.3</v>
      </c>
      <c r="D279" s="398">
        <f>D281</f>
        <v>365.3</v>
      </c>
      <c r="E279" s="399">
        <f>D279/C279</f>
        <v>1</v>
      </c>
      <c r="F279" s="410">
        <f t="shared" si="53"/>
        <v>0</v>
      </c>
      <c r="G279" s="398">
        <f>G281</f>
        <v>365.3</v>
      </c>
      <c r="H279" s="399">
        <f t="shared" si="55"/>
        <v>1</v>
      </c>
      <c r="I279" s="398">
        <f>D279-G279</f>
        <v>0</v>
      </c>
    </row>
    <row r="280" spans="1:9" s="1" customFormat="1" ht="12.75" customHeight="1">
      <c r="A280" s="484"/>
      <c r="B280" s="402" t="s">
        <v>348</v>
      </c>
      <c r="C280" s="403">
        <f>C279/C324*100</f>
        <v>0.0677574760905884</v>
      </c>
      <c r="D280" s="403">
        <f>D279/D324*100</f>
        <v>0.10312240994220852</v>
      </c>
      <c r="E280" s="609"/>
      <c r="F280" s="406"/>
      <c r="G280" s="403">
        <f>G279/G324*100</f>
        <v>0.10470501876120177</v>
      </c>
      <c r="H280" s="609"/>
      <c r="I280" s="403"/>
    </row>
    <row r="281" spans="1:9" s="1" customFormat="1" ht="15.75" customHeight="1">
      <c r="A281" s="781" t="s">
        <v>532</v>
      </c>
      <c r="B281" s="782" t="s">
        <v>533</v>
      </c>
      <c r="C281" s="783">
        <f>C282</f>
        <v>365.3</v>
      </c>
      <c r="D281" s="784">
        <f>D282</f>
        <v>365.3</v>
      </c>
      <c r="E281" s="785">
        <f>D281/C281</f>
        <v>1</v>
      </c>
      <c r="F281" s="589">
        <f t="shared" si="53"/>
        <v>0</v>
      </c>
      <c r="G281" s="783">
        <f>G282</f>
        <v>365.3</v>
      </c>
      <c r="H281" s="785">
        <f>G281/C281</f>
        <v>1</v>
      </c>
      <c r="I281" s="783">
        <f>D281-G281</f>
        <v>0</v>
      </c>
    </row>
    <row r="282" spans="1:9" s="1" customFormat="1" ht="16.5" customHeight="1">
      <c r="A282" s="786"/>
      <c r="B282" s="267" t="s">
        <v>534</v>
      </c>
      <c r="C282" s="586">
        <v>365.3</v>
      </c>
      <c r="D282" s="587">
        <v>365.3</v>
      </c>
      <c r="E282" s="588">
        <f>D282/C282</f>
        <v>1</v>
      </c>
      <c r="F282" s="589">
        <f t="shared" si="53"/>
        <v>0</v>
      </c>
      <c r="G282" s="586">
        <v>365.3</v>
      </c>
      <c r="H282" s="588">
        <f>G282/C282</f>
        <v>1</v>
      </c>
      <c r="I282" s="586">
        <f>D282-G282</f>
        <v>0</v>
      </c>
    </row>
    <row r="283" spans="1:9" s="1" customFormat="1" ht="29.25" customHeight="1">
      <c r="A283" s="787"/>
      <c r="B283" s="788"/>
      <c r="C283" s="477"/>
      <c r="D283" s="478"/>
      <c r="E283" s="479"/>
      <c r="F283" s="480"/>
      <c r="G283" s="477"/>
      <c r="H283" s="479"/>
      <c r="I283" s="477"/>
    </row>
    <row r="284" spans="1:9" s="1" customFormat="1" ht="22.5" customHeight="1">
      <c r="A284" s="481" t="s">
        <v>535</v>
      </c>
      <c r="B284" s="397" t="s">
        <v>536</v>
      </c>
      <c r="C284" s="398">
        <f>C286+C289+C298+C310</f>
        <v>25283</v>
      </c>
      <c r="D284" s="398">
        <f>D286+D289+D298+D310</f>
        <v>19738.9</v>
      </c>
      <c r="E284" s="399">
        <f>D284/C284</f>
        <v>0.7807182691927382</v>
      </c>
      <c r="F284" s="410">
        <f t="shared" si="53"/>
        <v>5544.0999999999985</v>
      </c>
      <c r="G284" s="398">
        <f>G286+G289+G298+G310</f>
        <v>19738.9</v>
      </c>
      <c r="H284" s="399">
        <f>G284/C284</f>
        <v>0.7807182691927382</v>
      </c>
      <c r="I284" s="398">
        <f>D284-G284</f>
        <v>0</v>
      </c>
    </row>
    <row r="285" spans="1:9" s="1" customFormat="1" ht="12" customHeight="1">
      <c r="A285" s="484"/>
      <c r="B285" s="402" t="s">
        <v>348</v>
      </c>
      <c r="C285" s="403">
        <f>C284/C324*100</f>
        <v>4.689603799612226</v>
      </c>
      <c r="D285" s="403">
        <f>D284/D324*100</f>
        <v>5.572195284993868</v>
      </c>
      <c r="E285" s="609"/>
      <c r="F285" s="406"/>
      <c r="G285" s="403">
        <f>G284/G324*100</f>
        <v>5.657711182111923</v>
      </c>
      <c r="H285" s="609"/>
      <c r="I285" s="403"/>
    </row>
    <row r="286" spans="1:9" s="1" customFormat="1" ht="18" customHeight="1">
      <c r="A286" s="542" t="s">
        <v>537</v>
      </c>
      <c r="B286" s="789" t="s">
        <v>538</v>
      </c>
      <c r="C286" s="518">
        <f>C287+C288</f>
        <v>1522</v>
      </c>
      <c r="D286" s="518">
        <f>D287+D288</f>
        <v>1354.2</v>
      </c>
      <c r="E286" s="399">
        <f aca="true" t="shared" si="57" ref="E286:E297">D286/C286</f>
        <v>0.8897503285151117</v>
      </c>
      <c r="F286" s="410">
        <f t="shared" si="53"/>
        <v>167.79999999999995</v>
      </c>
      <c r="G286" s="518">
        <f>G287+G288</f>
        <v>1354.2</v>
      </c>
      <c r="H286" s="491">
        <f aca="true" t="shared" si="58" ref="H286:H293">G286/C286</f>
        <v>0.8897503285151117</v>
      </c>
      <c r="I286" s="518">
        <f aca="true" t="shared" si="59" ref="I286:I311">D286-G286</f>
        <v>0</v>
      </c>
    </row>
    <row r="287" spans="1:9" s="1" customFormat="1" ht="20.25" customHeight="1">
      <c r="A287" s="790" t="s">
        <v>435</v>
      </c>
      <c r="B287" s="791" t="s">
        <v>539</v>
      </c>
      <c r="C287" s="416">
        <v>1350</v>
      </c>
      <c r="D287" s="416">
        <v>1220</v>
      </c>
      <c r="E287" s="417">
        <f t="shared" si="57"/>
        <v>0.9037037037037037</v>
      </c>
      <c r="F287" s="418">
        <f t="shared" si="53"/>
        <v>130</v>
      </c>
      <c r="G287" s="416">
        <v>1220</v>
      </c>
      <c r="H287" s="417">
        <f t="shared" si="58"/>
        <v>0.9037037037037037</v>
      </c>
      <c r="I287" s="416">
        <f t="shared" si="59"/>
        <v>0</v>
      </c>
    </row>
    <row r="288" spans="1:9" s="1" customFormat="1" ht="12.75" customHeight="1">
      <c r="A288" s="790"/>
      <c r="B288" s="792" t="s">
        <v>540</v>
      </c>
      <c r="C288" s="424">
        <v>172</v>
      </c>
      <c r="D288" s="424">
        <v>134.2</v>
      </c>
      <c r="E288" s="425">
        <f t="shared" si="57"/>
        <v>0.7802325581395348</v>
      </c>
      <c r="F288" s="426">
        <f t="shared" si="53"/>
        <v>37.80000000000001</v>
      </c>
      <c r="G288" s="424">
        <v>134.2</v>
      </c>
      <c r="H288" s="425">
        <f t="shared" si="58"/>
        <v>0.7802325581395348</v>
      </c>
      <c r="I288" s="424">
        <f t="shared" si="59"/>
        <v>0</v>
      </c>
    </row>
    <row r="289" spans="1:9" s="1" customFormat="1" ht="19.5" customHeight="1">
      <c r="A289" s="542" t="s">
        <v>541</v>
      </c>
      <c r="B289" s="543" t="s">
        <v>542</v>
      </c>
      <c r="C289" s="518">
        <f>C290+C294+C297</f>
        <v>11778.2</v>
      </c>
      <c r="D289" s="518">
        <f>D290+D294+D297</f>
        <v>9612</v>
      </c>
      <c r="E289" s="399">
        <f t="shared" si="57"/>
        <v>0.8160839517073916</v>
      </c>
      <c r="F289" s="410">
        <f t="shared" si="53"/>
        <v>2166.2000000000007</v>
      </c>
      <c r="G289" s="518">
        <f>G290+G294+G297</f>
        <v>9612</v>
      </c>
      <c r="H289" s="399">
        <f t="shared" si="58"/>
        <v>0.8160839517073916</v>
      </c>
      <c r="I289" s="518">
        <f t="shared" si="59"/>
        <v>0</v>
      </c>
    </row>
    <row r="290" spans="1:9" s="1" customFormat="1" ht="12.75" customHeight="1">
      <c r="A290" s="793" t="s">
        <v>543</v>
      </c>
      <c r="B290" s="794" t="s">
        <v>544</v>
      </c>
      <c r="C290" s="795">
        <f>C291+C292+C293</f>
        <v>8799.800000000001</v>
      </c>
      <c r="D290" s="795">
        <f>D291+D292+D293</f>
        <v>6759.6</v>
      </c>
      <c r="E290" s="550">
        <f t="shared" si="57"/>
        <v>0.7681538216777654</v>
      </c>
      <c r="F290" s="567">
        <f t="shared" si="53"/>
        <v>2040.2000000000007</v>
      </c>
      <c r="G290" s="795">
        <f>G291+G292+G293</f>
        <v>6759.6</v>
      </c>
      <c r="H290" s="550">
        <f t="shared" si="58"/>
        <v>0.7681538216777654</v>
      </c>
      <c r="I290" s="795">
        <f t="shared" si="59"/>
        <v>0</v>
      </c>
    </row>
    <row r="291" spans="1:9" s="1" customFormat="1" ht="12" customHeight="1">
      <c r="A291" s="793"/>
      <c r="B291" s="552" t="s">
        <v>545</v>
      </c>
      <c r="C291" s="473">
        <v>3628.3</v>
      </c>
      <c r="D291" s="473">
        <v>1588.1</v>
      </c>
      <c r="E291" s="421">
        <f>D291/C291</f>
        <v>0.4376980955268307</v>
      </c>
      <c r="F291" s="422">
        <f t="shared" si="53"/>
        <v>2040.2000000000003</v>
      </c>
      <c r="G291" s="473">
        <v>1588.1</v>
      </c>
      <c r="H291" s="421">
        <f t="shared" si="58"/>
        <v>0.4376980955268307</v>
      </c>
      <c r="I291" s="473">
        <f t="shared" si="59"/>
        <v>0</v>
      </c>
    </row>
    <row r="292" spans="1:9" s="1" customFormat="1" ht="10.5" customHeight="1">
      <c r="A292" s="793"/>
      <c r="B292" s="552" t="s">
        <v>546</v>
      </c>
      <c r="C292" s="473">
        <v>1877.9</v>
      </c>
      <c r="D292" s="473">
        <v>1877.9</v>
      </c>
      <c r="E292" s="421">
        <f>D292/C292</f>
        <v>1</v>
      </c>
      <c r="F292" s="422">
        <f t="shared" si="53"/>
        <v>0</v>
      </c>
      <c r="G292" s="473">
        <v>1877.9</v>
      </c>
      <c r="H292" s="421">
        <f t="shared" si="58"/>
        <v>1</v>
      </c>
      <c r="I292" s="473">
        <f t="shared" si="59"/>
        <v>0</v>
      </c>
    </row>
    <row r="293" spans="1:9" s="1" customFormat="1" ht="13.5" customHeight="1">
      <c r="A293" s="793"/>
      <c r="B293" s="552" t="s">
        <v>547</v>
      </c>
      <c r="C293" s="473">
        <v>3293.6</v>
      </c>
      <c r="D293" s="473">
        <v>3293.6</v>
      </c>
      <c r="E293" s="421">
        <f>D293/C293</f>
        <v>1</v>
      </c>
      <c r="F293" s="422">
        <f t="shared" si="53"/>
        <v>0</v>
      </c>
      <c r="G293" s="473">
        <v>3293.6</v>
      </c>
      <c r="H293" s="421">
        <f t="shared" si="58"/>
        <v>1</v>
      </c>
      <c r="I293" s="473">
        <f t="shared" si="59"/>
        <v>0</v>
      </c>
    </row>
    <row r="294" spans="1:9" s="1" customFormat="1" ht="13.5" customHeight="1">
      <c r="A294" s="793"/>
      <c r="B294" s="796" t="s">
        <v>548</v>
      </c>
      <c r="C294" s="513">
        <f>C295+C296</f>
        <v>2732.4</v>
      </c>
      <c r="D294" s="513">
        <f>D295+D296</f>
        <v>2732.4</v>
      </c>
      <c r="E294" s="797">
        <f t="shared" si="57"/>
        <v>1</v>
      </c>
      <c r="F294" s="513">
        <f t="shared" si="53"/>
        <v>0</v>
      </c>
      <c r="G294" s="513">
        <f>G295+G296</f>
        <v>2732.4</v>
      </c>
      <c r="H294" s="797"/>
      <c r="I294" s="513">
        <f t="shared" si="59"/>
        <v>0</v>
      </c>
    </row>
    <row r="295" spans="1:9" s="1" customFormat="1" ht="31.5" customHeight="1">
      <c r="A295" s="793"/>
      <c r="B295" s="798" t="s">
        <v>549</v>
      </c>
      <c r="C295" s="576">
        <v>2732.4</v>
      </c>
      <c r="D295" s="576">
        <v>2732.4</v>
      </c>
      <c r="E295" s="464">
        <f t="shared" si="57"/>
        <v>1</v>
      </c>
      <c r="F295" s="422">
        <f t="shared" si="53"/>
        <v>0</v>
      </c>
      <c r="G295" s="576">
        <v>2732.4</v>
      </c>
      <c r="H295" s="464">
        <f>G295/C295</f>
        <v>1</v>
      </c>
      <c r="I295" s="576">
        <f t="shared" si="59"/>
        <v>0</v>
      </c>
    </row>
    <row r="296" spans="1:9" s="1" customFormat="1" ht="31.5" customHeight="1" hidden="1">
      <c r="A296" s="793"/>
      <c r="B296" s="799" t="s">
        <v>550</v>
      </c>
      <c r="C296" s="800"/>
      <c r="D296" s="800"/>
      <c r="E296" s="464"/>
      <c r="F296" s="465">
        <f t="shared" si="53"/>
        <v>0</v>
      </c>
      <c r="G296" s="800"/>
      <c r="H296" s="464"/>
      <c r="I296" s="800">
        <f t="shared" si="59"/>
        <v>0</v>
      </c>
    </row>
    <row r="297" spans="1:9" s="1" customFormat="1" ht="33" customHeight="1">
      <c r="A297" s="793"/>
      <c r="B297" s="801" t="s">
        <v>551</v>
      </c>
      <c r="C297" s="802">
        <v>246</v>
      </c>
      <c r="D297" s="802">
        <v>120</v>
      </c>
      <c r="E297" s="409">
        <f t="shared" si="57"/>
        <v>0.4878048780487805</v>
      </c>
      <c r="F297" s="410">
        <f t="shared" si="53"/>
        <v>126</v>
      </c>
      <c r="G297" s="802">
        <v>120</v>
      </c>
      <c r="H297" s="409">
        <f aca="true" t="shared" si="60" ref="H297:H311">G297/C297</f>
        <v>0.4878048780487805</v>
      </c>
      <c r="I297" s="802">
        <f t="shared" si="59"/>
        <v>0</v>
      </c>
    </row>
    <row r="298" spans="1:9" s="1" customFormat="1" ht="15.75" customHeight="1">
      <c r="A298" s="542" t="s">
        <v>552</v>
      </c>
      <c r="B298" s="789" t="s">
        <v>553</v>
      </c>
      <c r="C298" s="518">
        <f>C299+C300+C301+C302+C306+C307+C308+C309</f>
        <v>10823.8</v>
      </c>
      <c r="D298" s="518">
        <f>D299+D300+D301+D302+D306+D307+D308+D309</f>
        <v>8016.700000000001</v>
      </c>
      <c r="E298" s="399">
        <f aca="true" t="shared" si="61" ref="E298:E309">D298/C298</f>
        <v>0.7406548531938877</v>
      </c>
      <c r="F298" s="410">
        <f t="shared" si="53"/>
        <v>2807.0999999999985</v>
      </c>
      <c r="G298" s="518">
        <f>G299+G300+G301+G302+G306+G307+G308+G309</f>
        <v>8016.700000000001</v>
      </c>
      <c r="H298" s="399">
        <f t="shared" si="60"/>
        <v>0.7406548531938877</v>
      </c>
      <c r="I298" s="518">
        <f t="shared" si="59"/>
        <v>0</v>
      </c>
    </row>
    <row r="299" spans="1:9" s="1" customFormat="1" ht="21.75" customHeight="1">
      <c r="A299" s="414" t="s">
        <v>543</v>
      </c>
      <c r="B299" s="803" t="s">
        <v>554</v>
      </c>
      <c r="C299" s="416">
        <v>86.9</v>
      </c>
      <c r="D299" s="416">
        <v>24.8</v>
      </c>
      <c r="E299" s="417">
        <f t="shared" si="61"/>
        <v>0.285385500575374</v>
      </c>
      <c r="F299" s="418">
        <f t="shared" si="53"/>
        <v>62.10000000000001</v>
      </c>
      <c r="G299" s="416">
        <v>24.8</v>
      </c>
      <c r="H299" s="417">
        <f t="shared" si="60"/>
        <v>0.285385500575374</v>
      </c>
      <c r="I299" s="416">
        <f t="shared" si="59"/>
        <v>0</v>
      </c>
    </row>
    <row r="300" spans="1:9" s="1" customFormat="1" ht="16.5" customHeight="1">
      <c r="A300" s="414"/>
      <c r="B300" s="804" t="s">
        <v>555</v>
      </c>
      <c r="C300" s="569">
        <v>2970</v>
      </c>
      <c r="D300" s="569">
        <v>2970</v>
      </c>
      <c r="E300" s="460">
        <f t="shared" si="61"/>
        <v>1</v>
      </c>
      <c r="F300" s="461">
        <f t="shared" si="53"/>
        <v>0</v>
      </c>
      <c r="G300" s="569">
        <v>2970</v>
      </c>
      <c r="H300" s="460">
        <f t="shared" si="60"/>
        <v>1</v>
      </c>
      <c r="I300" s="569">
        <f t="shared" si="59"/>
        <v>0</v>
      </c>
    </row>
    <row r="301" spans="1:9" s="1" customFormat="1" ht="20.25" customHeight="1">
      <c r="A301" s="414"/>
      <c r="B301" s="805" t="s">
        <v>556</v>
      </c>
      <c r="C301" s="463">
        <v>3029.8</v>
      </c>
      <c r="D301" s="463">
        <v>2153.5</v>
      </c>
      <c r="E301" s="464">
        <f t="shared" si="61"/>
        <v>0.7107729883160604</v>
      </c>
      <c r="F301" s="465">
        <f t="shared" si="53"/>
        <v>876.3000000000002</v>
      </c>
      <c r="G301" s="463">
        <v>2153.5</v>
      </c>
      <c r="H301" s="464">
        <f t="shared" si="60"/>
        <v>0.7107729883160604</v>
      </c>
      <c r="I301" s="463">
        <f t="shared" si="59"/>
        <v>0</v>
      </c>
    </row>
    <row r="302" spans="1:9" s="1" customFormat="1" ht="21.75" customHeight="1">
      <c r="A302" s="414"/>
      <c r="B302" s="806" t="s">
        <v>557</v>
      </c>
      <c r="C302" s="548">
        <f>C303+C304+C305</f>
        <v>3733.9</v>
      </c>
      <c r="D302" s="548">
        <f>D303+D304+D305</f>
        <v>2621.6000000000004</v>
      </c>
      <c r="E302" s="550">
        <f t="shared" si="61"/>
        <v>0.7021077157931386</v>
      </c>
      <c r="F302" s="418">
        <f t="shared" si="53"/>
        <v>1112.2999999999997</v>
      </c>
      <c r="G302" s="548">
        <f>G303+G304+G305</f>
        <v>2621.6000000000004</v>
      </c>
      <c r="H302" s="550">
        <f t="shared" si="60"/>
        <v>0.7021077157931386</v>
      </c>
      <c r="I302" s="548">
        <f t="shared" si="59"/>
        <v>0</v>
      </c>
    </row>
    <row r="303" spans="1:9" s="1" customFormat="1" ht="12" customHeight="1">
      <c r="A303" s="414"/>
      <c r="B303" s="807" t="s">
        <v>558</v>
      </c>
      <c r="C303" s="420">
        <v>240.5</v>
      </c>
      <c r="D303" s="420">
        <v>186.2</v>
      </c>
      <c r="E303" s="421">
        <f t="shared" si="61"/>
        <v>0.7742203742203742</v>
      </c>
      <c r="F303" s="422">
        <f t="shared" si="53"/>
        <v>54.30000000000001</v>
      </c>
      <c r="G303" s="420">
        <v>186.2</v>
      </c>
      <c r="H303" s="421">
        <f t="shared" si="60"/>
        <v>0.7742203742203742</v>
      </c>
      <c r="I303" s="420">
        <f t="shared" si="59"/>
        <v>0</v>
      </c>
    </row>
    <row r="304" spans="1:9" s="1" customFormat="1" ht="12.75" customHeight="1">
      <c r="A304" s="414"/>
      <c r="B304" s="808" t="s">
        <v>559</v>
      </c>
      <c r="C304" s="463">
        <v>214.5</v>
      </c>
      <c r="D304" s="463">
        <v>176.6</v>
      </c>
      <c r="E304" s="464">
        <f t="shared" si="61"/>
        <v>0.8233100233100232</v>
      </c>
      <c r="F304" s="465">
        <f t="shared" si="53"/>
        <v>37.900000000000006</v>
      </c>
      <c r="G304" s="463">
        <v>176.6</v>
      </c>
      <c r="H304" s="464">
        <f t="shared" si="60"/>
        <v>0.8233100233100232</v>
      </c>
      <c r="I304" s="463">
        <f t="shared" si="59"/>
        <v>0</v>
      </c>
    </row>
    <row r="305" spans="1:9" s="1" customFormat="1" ht="12" customHeight="1">
      <c r="A305" s="414"/>
      <c r="B305" s="809" t="s">
        <v>560</v>
      </c>
      <c r="C305" s="463">
        <v>3278.9</v>
      </c>
      <c r="D305" s="463">
        <v>2258.8</v>
      </c>
      <c r="E305" s="464">
        <f t="shared" si="61"/>
        <v>0.6888895666229529</v>
      </c>
      <c r="F305" s="465">
        <f t="shared" si="53"/>
        <v>1020.0999999999999</v>
      </c>
      <c r="G305" s="463">
        <v>2258.8</v>
      </c>
      <c r="H305" s="464">
        <f t="shared" si="60"/>
        <v>0.6888895666229529</v>
      </c>
      <c r="I305" s="463">
        <f t="shared" si="59"/>
        <v>0</v>
      </c>
    </row>
    <row r="306" spans="1:9" s="1" customFormat="1" ht="32.25" customHeight="1">
      <c r="A306" s="414"/>
      <c r="B306" s="810" t="s">
        <v>561</v>
      </c>
      <c r="C306" s="802">
        <v>368.4</v>
      </c>
      <c r="D306" s="802">
        <v>48.3</v>
      </c>
      <c r="E306" s="409">
        <f>D306/C306</f>
        <v>0.13110749185667753</v>
      </c>
      <c r="F306" s="410">
        <f t="shared" si="53"/>
        <v>320.09999999999997</v>
      </c>
      <c r="G306" s="802">
        <v>48.3</v>
      </c>
      <c r="H306" s="409">
        <f t="shared" si="60"/>
        <v>0.13110749185667753</v>
      </c>
      <c r="I306" s="802">
        <f t="shared" si="59"/>
        <v>0</v>
      </c>
    </row>
    <row r="307" spans="1:9" s="1" customFormat="1" ht="18.75" customHeight="1">
      <c r="A307" s="414"/>
      <c r="B307" s="811" t="s">
        <v>562</v>
      </c>
      <c r="C307" s="802">
        <v>384.8</v>
      </c>
      <c r="D307" s="802">
        <v>198.5</v>
      </c>
      <c r="E307" s="409">
        <f>D307/C307</f>
        <v>0.5158523908523909</v>
      </c>
      <c r="F307" s="410">
        <f t="shared" si="53"/>
        <v>186.3</v>
      </c>
      <c r="G307" s="802">
        <v>198.5</v>
      </c>
      <c r="H307" s="409">
        <f t="shared" si="60"/>
        <v>0.5158523908523909</v>
      </c>
      <c r="I307" s="802">
        <f t="shared" si="59"/>
        <v>0</v>
      </c>
    </row>
    <row r="308" spans="1:9" s="1" customFormat="1" ht="32.25" customHeight="1">
      <c r="A308" s="414"/>
      <c r="B308" s="811" t="s">
        <v>563</v>
      </c>
      <c r="C308" s="802">
        <v>100</v>
      </c>
      <c r="D308" s="802"/>
      <c r="E308" s="409">
        <f>D308/C308</f>
        <v>0</v>
      </c>
      <c r="F308" s="410">
        <f>C308-D308</f>
        <v>100</v>
      </c>
      <c r="G308" s="802"/>
      <c r="H308" s="409">
        <f t="shared" si="60"/>
        <v>0</v>
      </c>
      <c r="I308" s="802">
        <f>D308-G308</f>
        <v>0</v>
      </c>
    </row>
    <row r="309" spans="1:9" s="1" customFormat="1" ht="21" customHeight="1">
      <c r="A309" s="414"/>
      <c r="B309" s="812" t="s">
        <v>564</v>
      </c>
      <c r="C309" s="802">
        <v>150</v>
      </c>
      <c r="D309" s="802"/>
      <c r="E309" s="409">
        <f t="shared" si="61"/>
        <v>0</v>
      </c>
      <c r="F309" s="410">
        <f t="shared" si="53"/>
        <v>150</v>
      </c>
      <c r="G309" s="802"/>
      <c r="H309" s="409">
        <f t="shared" si="60"/>
        <v>0</v>
      </c>
      <c r="I309" s="802">
        <f t="shared" si="59"/>
        <v>0</v>
      </c>
    </row>
    <row r="310" spans="1:9" s="1" customFormat="1" ht="15.75" customHeight="1">
      <c r="A310" s="516" t="s">
        <v>565</v>
      </c>
      <c r="B310" s="813" t="s">
        <v>566</v>
      </c>
      <c r="C310" s="518">
        <f>C311</f>
        <v>1159</v>
      </c>
      <c r="D310" s="518">
        <f>D311</f>
        <v>756</v>
      </c>
      <c r="E310" s="399">
        <f>D310/C310</f>
        <v>0.6522864538395168</v>
      </c>
      <c r="F310" s="410">
        <f t="shared" si="53"/>
        <v>403</v>
      </c>
      <c r="G310" s="518">
        <f>G311</f>
        <v>756</v>
      </c>
      <c r="H310" s="399">
        <f t="shared" si="60"/>
        <v>0.6522864538395168</v>
      </c>
      <c r="I310" s="518">
        <f t="shared" si="59"/>
        <v>0</v>
      </c>
    </row>
    <row r="311" spans="1:9" s="1" customFormat="1" ht="21.75" customHeight="1">
      <c r="A311" s="671"/>
      <c r="B311" s="814" t="s">
        <v>567</v>
      </c>
      <c r="C311" s="800">
        <v>1159</v>
      </c>
      <c r="D311" s="800">
        <v>756</v>
      </c>
      <c r="E311" s="464">
        <f>D311/C311</f>
        <v>0.6522864538395168</v>
      </c>
      <c r="F311" s="465">
        <f t="shared" si="53"/>
        <v>403</v>
      </c>
      <c r="G311" s="800">
        <v>756</v>
      </c>
      <c r="H311" s="464">
        <f t="shared" si="60"/>
        <v>0.6522864538395168</v>
      </c>
      <c r="I311" s="800">
        <f t="shared" si="59"/>
        <v>0</v>
      </c>
    </row>
    <row r="312" spans="1:9" s="1" customFormat="1" ht="21" customHeight="1">
      <c r="A312" s="815"/>
      <c r="B312" s="816"/>
      <c r="C312" s="480"/>
      <c r="D312" s="480"/>
      <c r="E312" s="479"/>
      <c r="F312" s="480"/>
      <c r="G312" s="480"/>
      <c r="H312" s="479"/>
      <c r="I312" s="480"/>
    </row>
    <row r="313" spans="1:9" s="1" customFormat="1" ht="18" customHeight="1">
      <c r="A313" s="727" t="s">
        <v>568</v>
      </c>
      <c r="B313" s="817" t="s">
        <v>569</v>
      </c>
      <c r="C313" s="518">
        <f>C315</f>
        <v>655</v>
      </c>
      <c r="D313" s="518">
        <f>D315</f>
        <v>408.2</v>
      </c>
      <c r="E313" s="399">
        <f aca="true" t="shared" si="62" ref="E313:E323">D313/C313</f>
        <v>0.623206106870229</v>
      </c>
      <c r="F313" s="519">
        <f t="shared" si="53"/>
        <v>246.8</v>
      </c>
      <c r="G313" s="518">
        <f>G315</f>
        <v>408.2</v>
      </c>
      <c r="H313" s="399">
        <f aca="true" t="shared" si="63" ref="H313:H323">G313/C313</f>
        <v>0.623206106870229</v>
      </c>
      <c r="I313" s="518">
        <f aca="true" t="shared" si="64" ref="I313:I324">D313-G313</f>
        <v>0</v>
      </c>
    </row>
    <row r="314" spans="1:9" s="1" customFormat="1" ht="12.75" customHeight="1">
      <c r="A314" s="818"/>
      <c r="B314" s="819" t="s">
        <v>348</v>
      </c>
      <c r="C314" s="485">
        <f>C313/C324*100</f>
        <v>0.12149232641482453</v>
      </c>
      <c r="D314" s="485">
        <f>D313/D324*100</f>
        <v>0.11523287089627572</v>
      </c>
      <c r="E314" s="488"/>
      <c r="F314" s="487"/>
      <c r="G314" s="485">
        <f>G313/G324*100</f>
        <v>0.1170013376904532</v>
      </c>
      <c r="H314" s="488"/>
      <c r="I314" s="485"/>
    </row>
    <row r="315" spans="1:9" s="1" customFormat="1" ht="13.5" customHeight="1">
      <c r="A315" s="820" t="s">
        <v>570</v>
      </c>
      <c r="B315" s="821" t="s">
        <v>571</v>
      </c>
      <c r="C315" s="822">
        <f>C316</f>
        <v>655</v>
      </c>
      <c r="D315" s="822">
        <f>D316</f>
        <v>408.2</v>
      </c>
      <c r="E315" s="823">
        <f t="shared" si="62"/>
        <v>0.623206106870229</v>
      </c>
      <c r="F315" s="824">
        <f t="shared" si="53"/>
        <v>246.8</v>
      </c>
      <c r="G315" s="822">
        <f>G316</f>
        <v>408.2</v>
      </c>
      <c r="H315" s="823">
        <f t="shared" si="63"/>
        <v>0.623206106870229</v>
      </c>
      <c r="I315" s="822">
        <f t="shared" si="64"/>
        <v>0</v>
      </c>
    </row>
    <row r="316" spans="1:9" s="1" customFormat="1" ht="16.5" customHeight="1">
      <c r="A316" s="825" t="s">
        <v>397</v>
      </c>
      <c r="B316" s="826" t="s">
        <v>572</v>
      </c>
      <c r="C316" s="463">
        <v>655</v>
      </c>
      <c r="D316" s="463">
        <v>408.2</v>
      </c>
      <c r="E316" s="464">
        <f t="shared" si="62"/>
        <v>0.623206106870229</v>
      </c>
      <c r="F316" s="465">
        <f t="shared" si="53"/>
        <v>246.8</v>
      </c>
      <c r="G316" s="463">
        <v>408.2</v>
      </c>
      <c r="H316" s="464">
        <f t="shared" si="63"/>
        <v>0.623206106870229</v>
      </c>
      <c r="I316" s="463">
        <f t="shared" si="64"/>
        <v>0</v>
      </c>
    </row>
    <row r="317" spans="1:9" s="1" customFormat="1" ht="17.25" customHeight="1">
      <c r="A317" s="827" t="s">
        <v>573</v>
      </c>
      <c r="B317" s="828" t="s">
        <v>574</v>
      </c>
      <c r="C317" s="518">
        <f>C319</f>
        <v>1331</v>
      </c>
      <c r="D317" s="518">
        <f>D319</f>
        <v>964.2</v>
      </c>
      <c r="E317" s="399">
        <f t="shared" si="62"/>
        <v>0.7244177310293013</v>
      </c>
      <c r="F317" s="519">
        <f t="shared" si="53"/>
        <v>366.79999999999995</v>
      </c>
      <c r="G317" s="518">
        <f>G319</f>
        <v>964.2</v>
      </c>
      <c r="H317" s="399">
        <f t="shared" si="63"/>
        <v>0.7244177310293013</v>
      </c>
      <c r="I317" s="518">
        <f t="shared" si="64"/>
        <v>0</v>
      </c>
    </row>
    <row r="318" spans="1:9" s="1" customFormat="1" ht="12" customHeight="1">
      <c r="A318" s="827"/>
      <c r="B318" s="819" t="s">
        <v>348</v>
      </c>
      <c r="C318" s="485">
        <f>C317/C324*100</f>
        <v>0.2468798266536358</v>
      </c>
      <c r="D318" s="485">
        <f>D317/D324*100</f>
        <v>0.2721889615830207</v>
      </c>
      <c r="E318" s="488"/>
      <c r="F318" s="487"/>
      <c r="G318" s="485">
        <f>G317/G324*100</f>
        <v>0.27636621705324593</v>
      </c>
      <c r="H318" s="488"/>
      <c r="I318" s="485"/>
    </row>
    <row r="319" spans="1:9" s="1" customFormat="1" ht="17.25" customHeight="1">
      <c r="A319" s="820" t="s">
        <v>575</v>
      </c>
      <c r="B319" s="829" t="s">
        <v>576</v>
      </c>
      <c r="C319" s="822">
        <f>C320</f>
        <v>1331</v>
      </c>
      <c r="D319" s="822">
        <f>D320</f>
        <v>964.2</v>
      </c>
      <c r="E319" s="823">
        <f t="shared" si="62"/>
        <v>0.7244177310293013</v>
      </c>
      <c r="F319" s="824">
        <f t="shared" si="53"/>
        <v>366.79999999999995</v>
      </c>
      <c r="G319" s="822">
        <f>G320</f>
        <v>964.2</v>
      </c>
      <c r="H319" s="823">
        <f t="shared" si="63"/>
        <v>0.7244177310293013</v>
      </c>
      <c r="I319" s="822">
        <f t="shared" si="64"/>
        <v>0</v>
      </c>
    </row>
    <row r="320" spans="1:9" s="1" customFormat="1" ht="17.25" customHeight="1">
      <c r="A320" s="830" t="s">
        <v>397</v>
      </c>
      <c r="B320" s="831" t="s">
        <v>577</v>
      </c>
      <c r="C320" s="424">
        <v>1331</v>
      </c>
      <c r="D320" s="424">
        <v>964.2</v>
      </c>
      <c r="E320" s="425">
        <f t="shared" si="62"/>
        <v>0.7244177310293013</v>
      </c>
      <c r="F320" s="426">
        <f t="shared" si="53"/>
        <v>366.79999999999995</v>
      </c>
      <c r="G320" s="424">
        <v>964.2</v>
      </c>
      <c r="H320" s="425">
        <f t="shared" si="63"/>
        <v>0.7244177310293013</v>
      </c>
      <c r="I320" s="424">
        <f t="shared" si="64"/>
        <v>0</v>
      </c>
    </row>
    <row r="321" spans="1:9" s="1" customFormat="1" ht="17.25" customHeight="1">
      <c r="A321" s="827" t="s">
        <v>578</v>
      </c>
      <c r="B321" s="828" t="s">
        <v>579</v>
      </c>
      <c r="C321" s="518">
        <f>C323</f>
        <v>479</v>
      </c>
      <c r="D321" s="518">
        <f>D323</f>
        <v>394</v>
      </c>
      <c r="E321" s="399">
        <f t="shared" si="62"/>
        <v>0.8225469728601252</v>
      </c>
      <c r="F321" s="519">
        <f t="shared" si="53"/>
        <v>85</v>
      </c>
      <c r="G321" s="518">
        <f>G323</f>
        <v>394</v>
      </c>
      <c r="H321" s="399">
        <f t="shared" si="63"/>
        <v>0.8225469728601252</v>
      </c>
      <c r="I321" s="518">
        <f t="shared" si="64"/>
        <v>0</v>
      </c>
    </row>
    <row r="322" spans="1:9" s="1" customFormat="1" ht="13.5" customHeight="1">
      <c r="A322" s="827"/>
      <c r="B322" s="819" t="s">
        <v>348</v>
      </c>
      <c r="C322" s="485">
        <f>C321/C324*100</f>
        <v>0.08884706008045946</v>
      </c>
      <c r="D322" s="485">
        <f>D321/D324*100</f>
        <v>0.11122428009096676</v>
      </c>
      <c r="E322" s="488"/>
      <c r="F322" s="487"/>
      <c r="G322" s="485">
        <f>G321/G324*100</f>
        <v>0.11293122746212289</v>
      </c>
      <c r="H322" s="488"/>
      <c r="I322" s="485"/>
    </row>
    <row r="323" spans="1:9" s="1" customFormat="1" ht="20.25" customHeight="1">
      <c r="A323" s="832" t="s">
        <v>580</v>
      </c>
      <c r="B323" s="833" t="s">
        <v>581</v>
      </c>
      <c r="C323" s="459">
        <v>479</v>
      </c>
      <c r="D323" s="459">
        <v>394</v>
      </c>
      <c r="E323" s="460">
        <f t="shared" si="62"/>
        <v>0.8225469728601252</v>
      </c>
      <c r="F323" s="461">
        <f t="shared" si="53"/>
        <v>85</v>
      </c>
      <c r="G323" s="459">
        <v>394</v>
      </c>
      <c r="H323" s="460">
        <f t="shared" si="63"/>
        <v>0.8225469728601252</v>
      </c>
      <c r="I323" s="459">
        <f t="shared" si="64"/>
        <v>0</v>
      </c>
    </row>
    <row r="324" spans="1:9" s="1" customFormat="1" ht="18.75" customHeight="1">
      <c r="A324" s="834"/>
      <c r="B324" s="835" t="s">
        <v>582</v>
      </c>
      <c r="C324" s="398">
        <f>C6+C33+C53+C93+C262+C279+C284+C313+C317+C321</f>
        <v>539128.7</v>
      </c>
      <c r="D324" s="398">
        <f>D6+D33+D53+D93+D262+D279+D284+D313+D317+D321</f>
        <v>354239.20000000007</v>
      </c>
      <c r="E324" s="399">
        <f>D324/C324</f>
        <v>0.6570586948904781</v>
      </c>
      <c r="F324" s="410">
        <f t="shared" si="53"/>
        <v>184889.49999999988</v>
      </c>
      <c r="G324" s="398">
        <f>G6+G33+G53+G93+G262+G279+G284+G313+G317+G321</f>
        <v>348884.9</v>
      </c>
      <c r="H324" s="399">
        <f>G324/C324</f>
        <v>0.6471273000305865</v>
      </c>
      <c r="I324" s="398">
        <f t="shared" si="64"/>
        <v>5354.300000000047</v>
      </c>
    </row>
    <row r="325" spans="1:9" s="1" customFormat="1" ht="24.75" customHeight="1">
      <c r="A325" s="836" t="s">
        <v>583</v>
      </c>
      <c r="B325" s="837" t="s">
        <v>584</v>
      </c>
      <c r="C325" s="838">
        <f>'Д(9 мес) 2012'!C203-'Р(9 мес) 2012'!C324</f>
        <v>-3188</v>
      </c>
      <c r="D325" s="838">
        <f>'Д(9 мес) 2012'!D203-'Р(9 мес) 2012'!D324</f>
        <v>17118.199999999837</v>
      </c>
      <c r="E325" s="839"/>
      <c r="F325" s="410"/>
      <c r="G325" s="840">
        <f>'Д(9 мес) 2012'!D203-'Р(9 мес) 2012'!G324</f>
        <v>22472.499999999884</v>
      </c>
      <c r="H325" s="410"/>
      <c r="I325" s="410"/>
    </row>
    <row r="326" spans="1:9" s="1" customFormat="1" ht="16.5" customHeight="1">
      <c r="A326" s="841"/>
      <c r="B326" s="842"/>
      <c r="C326" s="843"/>
      <c r="D326" s="843"/>
      <c r="E326" s="844"/>
      <c r="F326" s="845"/>
      <c r="G326" s="845"/>
      <c r="H326" s="845"/>
      <c r="I326" s="845"/>
    </row>
    <row r="327" spans="1:9" s="1" customFormat="1" ht="18" customHeight="1">
      <c r="A327" s="846" t="s">
        <v>585</v>
      </c>
      <c r="B327" s="846"/>
      <c r="C327" s="847">
        <f>C328+C331+C336</f>
        <v>3188</v>
      </c>
      <c r="D327" s="847">
        <f>D328+D331+D336</f>
        <v>-17118.2</v>
      </c>
      <c r="E327" s="848"/>
      <c r="F327" s="36"/>
      <c r="G327" s="847">
        <f>G328+G331+G336</f>
        <v>-22472.5</v>
      </c>
      <c r="H327" s="849"/>
      <c r="I327" s="847">
        <f>I328+I331+I336</f>
        <v>0</v>
      </c>
    </row>
    <row r="328" spans="1:9" s="1" customFormat="1" ht="15" customHeight="1">
      <c r="A328" s="850" t="s">
        <v>586</v>
      </c>
      <c r="B328" s="850"/>
      <c r="C328" s="847">
        <f>C329-C330</f>
        <v>-3000</v>
      </c>
      <c r="D328" s="847">
        <f>D329-D330</f>
        <v>-3000</v>
      </c>
      <c r="E328" s="848"/>
      <c r="F328" s="400"/>
      <c r="G328" s="847">
        <f>G329-G330</f>
        <v>-3000</v>
      </c>
      <c r="H328" s="478"/>
      <c r="I328" s="847">
        <f>I329-I330</f>
        <v>0</v>
      </c>
    </row>
    <row r="329" spans="1:9" s="1" customFormat="1" ht="13.5" customHeight="1">
      <c r="A329" s="851"/>
      <c r="B329" s="130" t="s">
        <v>587</v>
      </c>
      <c r="C329" s="852">
        <v>0</v>
      </c>
      <c r="D329" s="853"/>
      <c r="E329" s="854"/>
      <c r="F329" s="855"/>
      <c r="G329" s="853"/>
      <c r="H329" s="856"/>
      <c r="I329" s="853"/>
    </row>
    <row r="330" spans="1:9" s="1" customFormat="1" ht="15.75" customHeight="1">
      <c r="A330" s="851"/>
      <c r="B330" s="857" t="s">
        <v>588</v>
      </c>
      <c r="C330" s="858">
        <v>3000</v>
      </c>
      <c r="D330" s="859">
        <v>3000</v>
      </c>
      <c r="E330" s="860"/>
      <c r="F330" s="861"/>
      <c r="G330" s="859">
        <v>3000</v>
      </c>
      <c r="H330" s="862"/>
      <c r="I330" s="859"/>
    </row>
    <row r="331" spans="1:9" s="1" customFormat="1" ht="17.25" customHeight="1">
      <c r="A331" s="846" t="s">
        <v>589</v>
      </c>
      <c r="B331" s="846"/>
      <c r="C331" s="847">
        <f>C332</f>
        <v>6188</v>
      </c>
      <c r="D331" s="847">
        <f>D332</f>
        <v>-14118.2</v>
      </c>
      <c r="E331" s="848"/>
      <c r="F331" s="400"/>
      <c r="G331" s="847">
        <f>G332</f>
        <v>-19472.5</v>
      </c>
      <c r="H331" s="478"/>
      <c r="I331" s="847">
        <f>I332</f>
        <v>0</v>
      </c>
    </row>
    <row r="332" spans="1:9" s="1" customFormat="1" ht="15.75" customHeight="1">
      <c r="A332" s="863" t="s">
        <v>590</v>
      </c>
      <c r="B332" s="863"/>
      <c r="C332" s="58">
        <f>C333</f>
        <v>6188</v>
      </c>
      <c r="D332" s="58">
        <f>D333</f>
        <v>-14118.2</v>
      </c>
      <c r="E332" s="864"/>
      <c r="F332" s="400"/>
      <c r="G332" s="58">
        <f>G333</f>
        <v>-19472.5</v>
      </c>
      <c r="H332" s="478"/>
      <c r="I332" s="58"/>
    </row>
    <row r="333" spans="1:9" s="1" customFormat="1" ht="21" customHeight="1">
      <c r="A333" s="865" t="s">
        <v>591</v>
      </c>
      <c r="B333" s="865"/>
      <c r="C333" s="847">
        <f>C334-C335</f>
        <v>6188</v>
      </c>
      <c r="D333" s="58">
        <f>D334-D335</f>
        <v>-14118.2</v>
      </c>
      <c r="E333" s="866"/>
      <c r="F333" s="867"/>
      <c r="G333" s="847">
        <f>G334-G335</f>
        <v>-19472.5</v>
      </c>
      <c r="H333" s="527"/>
      <c r="I333" s="847">
        <f>I334-I335</f>
        <v>0</v>
      </c>
    </row>
    <row r="334" spans="1:9" s="1" customFormat="1" ht="12" customHeight="1">
      <c r="A334" s="868"/>
      <c r="B334" s="869" t="s">
        <v>592</v>
      </c>
      <c r="C334" s="93">
        <v>6188</v>
      </c>
      <c r="D334" s="445">
        <v>6188.3</v>
      </c>
      <c r="E334" s="870"/>
      <c r="F334" s="871"/>
      <c r="G334" s="416">
        <f>D334</f>
        <v>6188.3</v>
      </c>
      <c r="H334" s="872"/>
      <c r="I334" s="416"/>
    </row>
    <row r="335" spans="1:9" s="1" customFormat="1" ht="12" customHeight="1">
      <c r="A335" s="868"/>
      <c r="B335" s="873" t="s">
        <v>593</v>
      </c>
      <c r="C335" s="100">
        <v>0</v>
      </c>
      <c r="D335" s="448">
        <v>20306.5</v>
      </c>
      <c r="E335" s="874"/>
      <c r="F335" s="875"/>
      <c r="G335" s="424">
        <v>25660.8</v>
      </c>
      <c r="H335" s="578"/>
      <c r="I335" s="424"/>
    </row>
    <row r="336" spans="1:9" s="1" customFormat="1" ht="17.25" customHeight="1">
      <c r="A336" s="876" t="s">
        <v>594</v>
      </c>
      <c r="B336" s="876"/>
      <c r="C336" s="847">
        <f>C337</f>
        <v>0</v>
      </c>
      <c r="D336" s="847">
        <f>D337</f>
        <v>0</v>
      </c>
      <c r="E336" s="848"/>
      <c r="F336" s="400"/>
      <c r="G336" s="847">
        <f>G337</f>
        <v>0</v>
      </c>
      <c r="H336" s="478"/>
      <c r="I336" s="847">
        <f>I337</f>
        <v>0</v>
      </c>
    </row>
    <row r="337" spans="1:9" s="1" customFormat="1" ht="18.75" customHeight="1">
      <c r="A337" s="818"/>
      <c r="B337" s="124" t="s">
        <v>595</v>
      </c>
      <c r="C337" s="58">
        <v>0</v>
      </c>
      <c r="D337" s="877">
        <v>0</v>
      </c>
      <c r="E337" s="864"/>
      <c r="F337" s="400"/>
      <c r="G337" s="802">
        <v>0</v>
      </c>
      <c r="H337" s="478"/>
      <c r="I337" s="802"/>
    </row>
    <row r="338" spans="1:9" s="1" customFormat="1" ht="22.5" customHeight="1">
      <c r="A338" s="878"/>
      <c r="B338" s="879" t="s">
        <v>26</v>
      </c>
      <c r="C338" s="688"/>
      <c r="D338" s="535"/>
      <c r="E338" s="880"/>
      <c r="F338" s="881"/>
      <c r="G338" s="881"/>
      <c r="H338" s="881"/>
      <c r="I338" s="881"/>
    </row>
    <row r="339" spans="1:9" s="1" customFormat="1" ht="12.75" customHeight="1">
      <c r="A339" s="882" t="s">
        <v>596</v>
      </c>
      <c r="B339" s="883" t="s">
        <v>597</v>
      </c>
      <c r="C339" s="93">
        <f>C324-C341</f>
        <v>284184.5</v>
      </c>
      <c r="D339" s="445">
        <f>D324-D341</f>
        <v>204759.40000000005</v>
      </c>
      <c r="E339" s="417">
        <f>D339/C339</f>
        <v>0.7205157213007749</v>
      </c>
      <c r="F339" s="418">
        <f>C339-D339</f>
        <v>79425.09999999995</v>
      </c>
      <c r="G339" s="445">
        <f>G324-G341</f>
        <v>203540.9</v>
      </c>
      <c r="H339" s="445"/>
      <c r="I339" s="445">
        <f>I324-I341</f>
        <v>1218.5000000000464</v>
      </c>
    </row>
    <row r="340" spans="1:9" s="1" customFormat="1" ht="11.25" customHeight="1">
      <c r="A340" s="882"/>
      <c r="B340" s="884" t="s">
        <v>598</v>
      </c>
      <c r="C340" s="885">
        <f>C339/C324*100</f>
        <v>52.71181074203618</v>
      </c>
      <c r="D340" s="886">
        <f>D339/D324*100</f>
        <v>57.80258085497032</v>
      </c>
      <c r="E340" s="887"/>
      <c r="F340" s="888"/>
      <c r="G340" s="889">
        <f>G339/G324*100</f>
        <v>58.34041542067312</v>
      </c>
      <c r="H340" s="889"/>
      <c r="I340" s="889"/>
    </row>
    <row r="341" spans="1:9" s="1" customFormat="1" ht="13.5" customHeight="1">
      <c r="A341" s="882"/>
      <c r="B341" s="890" t="s">
        <v>599</v>
      </c>
      <c r="C341" s="109">
        <f>C14+C24+C25+C26+C31+C43+C46+C58+C60+C63+C69+C72+C84+C136+C167+C170+C190+C202+C246+C258+C272+C273+C274+C292+C293+C294+C298+C310</f>
        <v>254944.19999999995</v>
      </c>
      <c r="D341" s="569">
        <f>D14+D24+D25+D26+D31+D43+D46+D58+D60+D63+D69+D72+D84+D136+D167+D170+D190+D202+D246+D258+D272+D273+D274+D292+D293+D294+D298+D310</f>
        <v>149479.80000000002</v>
      </c>
      <c r="E341" s="421">
        <f>D341/C341</f>
        <v>0.5863235955161955</v>
      </c>
      <c r="F341" s="461">
        <f>C341-D341</f>
        <v>105464.39999999994</v>
      </c>
      <c r="G341" s="569">
        <f>G14+G24+G25+G26+G31+G43+G46+G58+G60+G63+G69+G72+G84+G136+G167+G170+G190+G202+G246+G258+G272+G273+G274+G292+G293+G294+G298+G310</f>
        <v>145344.00000000003</v>
      </c>
      <c r="H341" s="569"/>
      <c r="I341" s="569">
        <f>I14+I24+I25+I26+I29+I31+I43+I46+I58+I60+I63+I69+I72+I84+I136+I167+I170+I190+I202+I246+I258+I272+I274+I292+I293+I294+I298+I310</f>
        <v>4135.8</v>
      </c>
    </row>
    <row r="342" spans="1:9" s="1" customFormat="1" ht="10.5" customHeight="1">
      <c r="A342" s="882"/>
      <c r="B342" s="884" t="s">
        <v>598</v>
      </c>
      <c r="C342" s="891">
        <f>C341/C324*100</f>
        <v>47.28818925796382</v>
      </c>
      <c r="D342" s="892">
        <f>D341/D324*100</f>
        <v>42.197419145029684</v>
      </c>
      <c r="E342" s="893"/>
      <c r="F342" s="894"/>
      <c r="G342" s="895">
        <f>G341/G324*100</f>
        <v>41.65958457932689</v>
      </c>
      <c r="H342" s="896"/>
      <c r="I342" s="896"/>
    </row>
  </sheetData>
  <sheetProtection selectLockedCells="1" selectUnlockedCells="1"/>
  <mergeCells count="59">
    <mergeCell ref="A2:A5"/>
    <mergeCell ref="B2:B5"/>
    <mergeCell ref="C2:C5"/>
    <mergeCell ref="D2:E2"/>
    <mergeCell ref="F2:F5"/>
    <mergeCell ref="G2:I2"/>
    <mergeCell ref="G3:I3"/>
    <mergeCell ref="G4:G5"/>
    <mergeCell ref="H4:H5"/>
    <mergeCell ref="I4:I5"/>
    <mergeCell ref="A10:A12"/>
    <mergeCell ref="A16:A17"/>
    <mergeCell ref="A19:A20"/>
    <mergeCell ref="A23:A31"/>
    <mergeCell ref="A36:B36"/>
    <mergeCell ref="A37:A40"/>
    <mergeCell ref="A41:B41"/>
    <mergeCell ref="A42:A47"/>
    <mergeCell ref="A49:A50"/>
    <mergeCell ref="A56:A72"/>
    <mergeCell ref="A76:A87"/>
    <mergeCell ref="A89:A90"/>
    <mergeCell ref="A99:A110"/>
    <mergeCell ref="A111:B111"/>
    <mergeCell ref="A112:B112"/>
    <mergeCell ref="A113:A124"/>
    <mergeCell ref="A125:B125"/>
    <mergeCell ref="A126:A131"/>
    <mergeCell ref="A132:B132"/>
    <mergeCell ref="A133:B133"/>
    <mergeCell ref="A135:A136"/>
    <mergeCell ref="A138:A164"/>
    <mergeCell ref="A165:B165"/>
    <mergeCell ref="A170:B170"/>
    <mergeCell ref="A171:A179"/>
    <mergeCell ref="A180:B180"/>
    <mergeCell ref="A181:A189"/>
    <mergeCell ref="A190:B190"/>
    <mergeCell ref="A191:A199"/>
    <mergeCell ref="A200:B200"/>
    <mergeCell ref="A203:A229"/>
    <mergeCell ref="A230:B230"/>
    <mergeCell ref="A231:A232"/>
    <mergeCell ref="A240:B240"/>
    <mergeCell ref="A244:A250"/>
    <mergeCell ref="A252:A258"/>
    <mergeCell ref="A265:A274"/>
    <mergeCell ref="A287:A288"/>
    <mergeCell ref="A290:A297"/>
    <mergeCell ref="A299:A309"/>
    <mergeCell ref="A327:B327"/>
    <mergeCell ref="A328:B328"/>
    <mergeCell ref="A329:A330"/>
    <mergeCell ref="A331:B331"/>
    <mergeCell ref="A332:B332"/>
    <mergeCell ref="A333:B333"/>
    <mergeCell ref="A334:A335"/>
    <mergeCell ref="A336:B336"/>
    <mergeCell ref="A339:A34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2012-10-25T10:48:42Z</cp:lastPrinted>
  <dcterms:created xsi:type="dcterms:W3CDTF">2009-03-03T08:14:31Z</dcterms:created>
  <dcterms:modified xsi:type="dcterms:W3CDTF">2012-11-23T04:28:19Z</dcterms:modified>
  <cp:category/>
  <cp:version/>
  <cp:contentType/>
  <cp:contentStatus/>
  <cp:revision>1</cp:revision>
</cp:coreProperties>
</file>