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(I пол) 2012" sheetId="1" r:id="rId1"/>
    <sheet name="Р(I пол) 2012" sheetId="2" r:id="rId2"/>
  </sheets>
  <definedNames>
    <definedName name="_xlnm.Print_Titles" localSheetId="0">'Д(I пол) 2012'!$8:$11</definedName>
    <definedName name="_xlnm.Print_Titles" localSheetId="1">'Р(I пол) 2012'!$2:$5</definedName>
  </definedNames>
  <calcPr fullCalcOnLoad="1"/>
</workbook>
</file>

<file path=xl/sharedStrings.xml><?xml version="1.0" encoding="utf-8"?>
<sst xmlns="http://schemas.openxmlformats.org/spreadsheetml/2006/main" count="759" uniqueCount="593">
  <si>
    <t xml:space="preserve">Приложение 1 </t>
  </si>
  <si>
    <t xml:space="preserve">к решению Мценского городского Совета народных депутатов    </t>
  </si>
  <si>
    <t>от  16 августа 2012 года  № 20/248 - ГС</t>
  </si>
  <si>
    <t>Отчёт</t>
  </si>
  <si>
    <r>
      <t xml:space="preserve">об исполнении бюджета </t>
    </r>
    <r>
      <rPr>
        <b/>
        <i/>
        <u val="single"/>
        <sz val="11"/>
        <rFont val="Times New Roman"/>
        <family val="1"/>
      </rPr>
      <t>города Мценска</t>
    </r>
    <r>
      <rPr>
        <b/>
        <u val="single"/>
        <sz val="11"/>
        <rFont val="Times New Roman"/>
        <family val="1"/>
      </rPr>
      <t xml:space="preserve"> </t>
    </r>
  </si>
  <si>
    <t xml:space="preserve"> за  I полугодие 2012 года</t>
  </si>
  <si>
    <t>(в тыс.руб.)</t>
  </si>
  <si>
    <t xml:space="preserve">Код  </t>
  </si>
  <si>
    <t xml:space="preserve">Наименование показателей </t>
  </si>
  <si>
    <t>План                                                2012 года</t>
  </si>
  <si>
    <t>Исполнение</t>
  </si>
  <si>
    <t>отклонение от плана                                   2012 года</t>
  </si>
  <si>
    <t>за</t>
  </si>
  <si>
    <t>%</t>
  </si>
  <si>
    <t>I  полугодие</t>
  </si>
  <si>
    <t>выпол-</t>
  </si>
  <si>
    <t>2012 года</t>
  </si>
  <si>
    <t>нения</t>
  </si>
  <si>
    <t>000 1 00 00000 00 0000 000</t>
  </si>
  <si>
    <t>НАЛОГОВЫЕ И НЕНАЛОГОВЫЕ ДОХОДЫ</t>
  </si>
  <si>
    <t>Удельный вес (в общем объёме доходов), %</t>
  </si>
  <si>
    <t>000 1 01 00000 00 0000 000</t>
  </si>
  <si>
    <t>Налоги на прибыль, доходы</t>
  </si>
  <si>
    <t>Удельный вес (в объёме собственных доходов), %</t>
  </si>
  <si>
    <t>182 1 01 02000 01 0000 110</t>
  </si>
  <si>
    <t>Налог на доходы физических лиц</t>
  </si>
  <si>
    <t>Справочно:</t>
  </si>
  <si>
    <t>20% - по нормативам  ч.1 п.2 ст  61.2 Бюджетного кодекса РФ</t>
  </si>
  <si>
    <r>
      <t xml:space="preserve">10% - единый норматив 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п.3 статьи 58 Бюджетного кодекса РФ</t>
    </r>
    <r>
      <rPr>
        <b/>
        <sz val="7"/>
        <rFont val="Times New Roman"/>
        <family val="1"/>
      </rPr>
      <t xml:space="preserve">) </t>
    </r>
  </si>
  <si>
    <r>
      <t xml:space="preserve">15% - дополнительный норматив 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п.3 статьи 58 Бюджетного кодекса РФ</t>
    </r>
    <r>
      <rPr>
        <b/>
        <sz val="7"/>
        <rFont val="Times New Roman"/>
        <family val="1"/>
      </rPr>
      <t>)</t>
    </r>
  </si>
  <si>
    <r>
      <t xml:space="preserve">182 </t>
    </r>
    <r>
      <rPr>
        <b/>
        <sz val="7"/>
        <rFont val="Times New Roman"/>
        <family val="1"/>
      </rPr>
      <t>1 01 02010</t>
    </r>
    <r>
      <rPr>
        <sz val="7"/>
        <rFont val="Times New Roman"/>
        <family val="1"/>
      </rPr>
      <t xml:space="preserve"> 01 1000 110   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</si>
  <si>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</si>
  <si>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 xml:space="preserve">000 </t>
    </r>
    <r>
      <rPr>
        <b/>
        <sz val="7"/>
        <rFont val="Times New Roman"/>
        <family val="1"/>
      </rPr>
      <t>1 01 02020</t>
    </r>
    <r>
      <rPr>
        <sz val="7"/>
        <rFont val="Times New Roman"/>
        <family val="1"/>
      </rPr>
      <t xml:space="preserve"> 01 0000 110        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</si>
  <si>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</si>
  <si>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 xml:space="preserve">182 </t>
    </r>
    <r>
      <rPr>
        <b/>
        <sz val="7"/>
        <rFont val="Times New Roman"/>
        <family val="1"/>
      </rPr>
      <t>1 01 02030</t>
    </r>
    <r>
      <rPr>
        <sz val="7"/>
        <rFont val="Times New Roman"/>
        <family val="1"/>
      </rPr>
      <t xml:space="preserve"> 01 0000 110         </t>
    </r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</si>
  <si>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</si>
  <si>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 xml:space="preserve">182 </t>
    </r>
    <r>
      <rPr>
        <b/>
        <sz val="7"/>
        <rFont val="Times New Roman"/>
        <family val="1"/>
      </rPr>
      <t>1 01 02040</t>
    </r>
    <r>
      <rPr>
        <sz val="7"/>
        <rFont val="Times New Roman"/>
        <family val="1"/>
      </rPr>
      <t xml:space="preserve"> 01 1000 110 </t>
    </r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</si>
  <si>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</si>
  <si>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000 1 05 00000 00 0000 000</t>
  </si>
  <si>
    <t>Налоги на совокупный доход</t>
  </si>
  <si>
    <r>
      <t xml:space="preserve">182 </t>
    </r>
    <r>
      <rPr>
        <b/>
        <sz val="7"/>
        <rFont val="Times New Roman"/>
        <family val="1"/>
      </rPr>
      <t>1 05 02000</t>
    </r>
    <r>
      <rPr>
        <sz val="7"/>
        <rFont val="Times New Roman"/>
        <family val="1"/>
      </rPr>
      <t xml:space="preserve"> 02 0000 110</t>
    </r>
  </si>
  <si>
    <t>Единый налог на вмененный доход для отдельных видов деятельности (всего)</t>
  </si>
  <si>
    <r>
      <t xml:space="preserve">182 </t>
    </r>
    <r>
      <rPr>
        <b/>
        <sz val="7"/>
        <rFont val="Times New Roman"/>
        <family val="1"/>
      </rPr>
      <t>1 05 02010</t>
    </r>
    <r>
      <rPr>
        <sz val="7"/>
        <rFont val="Times New Roman"/>
        <family val="1"/>
      </rPr>
      <t xml:space="preserve"> 02 0000 110</t>
    </r>
  </si>
  <si>
    <t xml:space="preserve"> - единый налог на вмененный доход для отдельных видов деятельности</t>
  </si>
  <si>
    <r>
      <t xml:space="preserve">182 </t>
    </r>
    <r>
      <rPr>
        <b/>
        <sz val="7"/>
        <rFont val="Times New Roman"/>
        <family val="1"/>
      </rPr>
      <t>1 05 02020</t>
    </r>
    <r>
      <rPr>
        <sz val="7"/>
        <rFont val="Times New Roman"/>
        <family val="1"/>
      </rPr>
      <t xml:space="preserve"> 02 0000 110</t>
    </r>
  </si>
  <si>
    <t xml:space="preserve"> - единый налог на вмененный доход для отдельных видов деятельности (за налоговые периоды, истекшие до 1 января 2011 года)</t>
  </si>
  <si>
    <r>
      <t xml:space="preserve">182 </t>
    </r>
    <r>
      <rPr>
        <b/>
        <sz val="7"/>
        <rFont val="Times New Roman"/>
        <family val="1"/>
      </rPr>
      <t>1 05 03000</t>
    </r>
    <r>
      <rPr>
        <sz val="7"/>
        <rFont val="Times New Roman"/>
        <family val="1"/>
      </rPr>
      <t xml:space="preserve"> 01 0000 110</t>
    </r>
  </si>
  <si>
    <t>Единый сельскохозяйственный налог</t>
  </si>
  <si>
    <t xml:space="preserve">000 1 06 00000 00 0000 000 </t>
  </si>
  <si>
    <t>Налоги на имущество</t>
  </si>
  <si>
    <r>
      <t xml:space="preserve">000 </t>
    </r>
    <r>
      <rPr>
        <b/>
        <sz val="7"/>
        <rFont val="Times New Roman"/>
        <family val="1"/>
      </rPr>
      <t>1 06 01000</t>
    </r>
    <r>
      <rPr>
        <sz val="7"/>
        <rFont val="Times New Roman"/>
        <family val="1"/>
      </rPr>
      <t xml:space="preserve"> 00 0000 110 </t>
    </r>
  </si>
  <si>
    <t>Налог на имущество физических лиц</t>
  </si>
  <si>
    <r>
      <t xml:space="preserve">182 </t>
    </r>
    <r>
      <rPr>
        <b/>
        <sz val="7"/>
        <rFont val="Times New Roman"/>
        <family val="1"/>
      </rPr>
      <t>1 06 01020</t>
    </r>
    <r>
      <rPr>
        <sz val="7"/>
        <rFont val="Times New Roman"/>
        <family val="1"/>
      </rPr>
      <t xml:space="preserve"> 04 0000 110 </t>
    </r>
  </si>
  <si>
    <t xml:space="preserve"> - налог на имущество физических лиц, взимаемый по ставкам, применяемым к объектам налогообложения, расположенным в границах городского округа</t>
  </si>
  <si>
    <r>
      <t xml:space="preserve">182 </t>
    </r>
    <r>
      <rPr>
        <b/>
        <sz val="7"/>
        <rFont val="Times New Roman"/>
        <family val="1"/>
      </rPr>
      <t>1 06 06000</t>
    </r>
    <r>
      <rPr>
        <sz val="7"/>
        <rFont val="Times New Roman"/>
        <family val="1"/>
      </rPr>
      <t xml:space="preserve"> 00 0000 110</t>
    </r>
  </si>
  <si>
    <t>Земельный налог</t>
  </si>
  <si>
    <r>
      <t xml:space="preserve">182 </t>
    </r>
    <r>
      <rPr>
        <b/>
        <sz val="7"/>
        <rFont val="Times New Roman"/>
        <family val="1"/>
      </rPr>
      <t>1 06 06010</t>
    </r>
    <r>
      <rPr>
        <sz val="7"/>
        <rFont val="Times New Roman"/>
        <family val="1"/>
      </rPr>
      <t xml:space="preserve"> 00 0000 110  </t>
    </r>
  </si>
  <si>
    <t>Земельный налог, взимаемый по ставкам, установленным в соответствиис подпунктом 1 п.1 с.394 НК РФ</t>
  </si>
  <si>
    <r>
      <t xml:space="preserve">182 </t>
    </r>
    <r>
      <rPr>
        <b/>
        <sz val="7"/>
        <rFont val="Times New Roman"/>
        <family val="1"/>
      </rPr>
      <t>1 06 06012</t>
    </r>
    <r>
      <rPr>
        <sz val="7"/>
        <rFont val="Times New Roman"/>
        <family val="1"/>
      </rPr>
      <t xml:space="preserve"> 04 0000 110  </t>
    </r>
  </si>
  <si>
    <t xml:space="preserve"> - земельный налог, взимаемый по ставкам, установленным в соответствии с подпунктом 1 п.1 с.394 НК РФ и применяемым к объектам налогообложения, расположенным в границах городских округов </t>
  </si>
  <si>
    <r>
      <t xml:space="preserve">182 </t>
    </r>
    <r>
      <rPr>
        <b/>
        <sz val="7"/>
        <rFont val="Times New Roman"/>
        <family val="1"/>
      </rPr>
      <t xml:space="preserve">1 06 06020 </t>
    </r>
    <r>
      <rPr>
        <sz val="7"/>
        <rFont val="Times New Roman"/>
        <family val="1"/>
      </rPr>
      <t xml:space="preserve">00 0000 110 </t>
    </r>
  </si>
  <si>
    <t>Земельный налог, взимаемый по ставкам, установленным в соответствии с подпунктом 2 п.1 с.394 НК РФ</t>
  </si>
  <si>
    <r>
      <t xml:space="preserve">182 </t>
    </r>
    <r>
      <rPr>
        <b/>
        <sz val="7"/>
        <rFont val="Times New Roman"/>
        <family val="1"/>
      </rPr>
      <t>1 06 06022</t>
    </r>
    <r>
      <rPr>
        <sz val="7"/>
        <rFont val="Times New Roman"/>
        <family val="1"/>
      </rPr>
      <t xml:space="preserve"> 04 0000 110  </t>
    </r>
  </si>
  <si>
    <t xml:space="preserve"> - земельный налог, взимаемый по  ставкам, установленным в соответствии с подпунтом 2 п.1 с.394 НК РФ и применяемым к объектам налогообложения, расположенным в границах городских округов</t>
  </si>
  <si>
    <t xml:space="preserve">000 1 08 00000 00 0000 000 </t>
  </si>
  <si>
    <t>Государственная пошлина</t>
  </si>
  <si>
    <r>
      <t xml:space="preserve">000 </t>
    </r>
    <r>
      <rPr>
        <b/>
        <sz val="7"/>
        <rFont val="Times New Roman"/>
        <family val="1"/>
      </rPr>
      <t>1 08 03000</t>
    </r>
    <r>
      <rPr>
        <sz val="7"/>
        <rFont val="Times New Roman"/>
        <family val="1"/>
      </rPr>
      <t xml:space="preserve"> 01 0000 110 </t>
    </r>
  </si>
  <si>
    <t xml:space="preserve">Государственная пошлина по делам, рассматриваемым в судах общей юрисдикции,мировыми судьями </t>
  </si>
  <si>
    <r>
      <t xml:space="preserve">182 </t>
    </r>
    <r>
      <rPr>
        <b/>
        <sz val="7"/>
        <rFont val="Times New Roman"/>
        <family val="1"/>
      </rPr>
      <t>1 08 03010 01</t>
    </r>
    <r>
      <rPr>
        <sz val="7"/>
        <rFont val="Times New Roman"/>
        <family val="1"/>
      </rPr>
      <t xml:space="preserve"> 0000 110 </t>
    </r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</si>
  <si>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РФ)</t>
  </si>
  <si>
    <r>
      <t xml:space="preserve">000 </t>
    </r>
    <r>
      <rPr>
        <b/>
        <sz val="7"/>
        <rFont val="Times New Roman"/>
        <family val="1"/>
      </rPr>
      <t>1 08 07000 01</t>
    </r>
    <r>
      <rPr>
        <sz val="7"/>
        <rFont val="Times New Roman"/>
        <family val="1"/>
      </rPr>
      <t xml:space="preserve"> 0000 110 </t>
    </r>
  </si>
  <si>
    <t>Государственная пошлина за гос регистрацию, а также за совершение прочих юридически значимых действий</t>
  </si>
  <si>
    <r>
      <t xml:space="preserve">188 </t>
    </r>
    <r>
      <rPr>
        <b/>
        <sz val="7"/>
        <rFont val="Times New Roman"/>
        <family val="1"/>
      </rPr>
      <t>1 08 07140 01</t>
    </r>
    <r>
      <rPr>
        <sz val="7"/>
        <rFont val="Times New Roman"/>
        <family val="1"/>
      </rPr>
      <t xml:space="preserve"> 0000 110                </t>
    </r>
  </si>
  <si>
    <t xml:space="preserve"> -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водительских удостоверений</t>
  </si>
  <si>
    <r>
      <t xml:space="preserve">002 </t>
    </r>
    <r>
      <rPr>
        <b/>
        <sz val="7"/>
        <rFont val="Times New Roman"/>
        <family val="1"/>
      </rPr>
      <t>1 08 07150 01</t>
    </r>
    <r>
      <rPr>
        <sz val="7"/>
        <rFont val="Times New Roman"/>
        <family val="1"/>
      </rPr>
      <t xml:space="preserve"> 0000 110 </t>
    </r>
  </si>
  <si>
    <t xml:space="preserve"> - государственная пошлина за выдачу разрешения на установку рекламной конструкции</t>
  </si>
  <si>
    <r>
      <t xml:space="preserve">002 </t>
    </r>
    <r>
      <rPr>
        <b/>
        <sz val="7"/>
        <rFont val="Times New Roman"/>
        <family val="1"/>
      </rPr>
      <t>1 08 07173 01</t>
    </r>
    <r>
      <rPr>
        <sz val="7"/>
        <rFont val="Times New Roman"/>
        <family val="1"/>
      </rPr>
      <t xml:space="preserve"> 0000 110 </t>
    </r>
  </si>
  <si>
    <t xml:space="preserve"> - государственная  пошлина за выдачу органом  местного самоуправления городского округа специального разрешения на движение по автомобильным дорогам  транспортных средств, осуществляющих перевозки опасных, тяжеловесных  и  (или) крупногабаритных грузов, зачисляемая в бюджеты городских округов</t>
  </si>
  <si>
    <t>000 1 09 00000 00 0000 000</t>
  </si>
  <si>
    <t>Задолженность и перерасчеты по отмененным налогам, сборам и иным обязательным платежам</t>
  </si>
  <si>
    <r>
      <t xml:space="preserve">000 </t>
    </r>
    <r>
      <rPr>
        <b/>
        <sz val="7"/>
        <rFont val="Times New Roman"/>
        <family val="1"/>
      </rPr>
      <t>1 09 01000</t>
    </r>
    <r>
      <rPr>
        <sz val="7"/>
        <rFont val="Times New Roman"/>
        <family val="1"/>
      </rPr>
      <t xml:space="preserve"> 00 0000 110</t>
    </r>
  </si>
  <si>
    <t>Налог на прибыль организаций, зачислявшийся до 1 января 2005 года в местные бюджеты</t>
  </si>
  <si>
    <r>
      <t xml:space="preserve">182 </t>
    </r>
    <r>
      <rPr>
        <b/>
        <sz val="7"/>
        <rFont val="Times New Roman"/>
        <family val="1"/>
      </rPr>
      <t>1 09 01020</t>
    </r>
    <r>
      <rPr>
        <sz val="7"/>
        <rFont val="Times New Roman"/>
        <family val="1"/>
      </rPr>
      <t xml:space="preserve"> 04 0000 110</t>
    </r>
  </si>
  <si>
    <t xml:space="preserve"> - налог на прибыль организаций,зачислявшийся до 1.01.2005 года в местные бюджеты, мобилизуемый на территориях городских округов</t>
  </si>
  <si>
    <r>
      <t xml:space="preserve">182 1 09 </t>
    </r>
    <r>
      <rPr>
        <b/>
        <sz val="7"/>
        <rFont val="Times New Roman"/>
        <family val="1"/>
      </rPr>
      <t>03</t>
    </r>
    <r>
      <rPr>
        <sz val="7"/>
        <rFont val="Times New Roman"/>
        <family val="1"/>
      </rPr>
      <t xml:space="preserve">000 00 0000 110 </t>
    </r>
  </si>
  <si>
    <t xml:space="preserve">Платежи за пользование природными ресурсами </t>
  </si>
  <si>
    <r>
      <t xml:space="preserve">182 </t>
    </r>
    <r>
      <rPr>
        <b/>
        <sz val="7"/>
        <rFont val="Times New Roman"/>
        <family val="1"/>
      </rPr>
      <t>1 09 03023</t>
    </r>
    <r>
      <rPr>
        <sz val="7"/>
        <rFont val="Times New Roman"/>
        <family val="1"/>
      </rPr>
      <t xml:space="preserve"> 01 0000 110 </t>
    </r>
  </si>
  <si>
    <t>Платежи за добычу подземных вод</t>
  </si>
  <si>
    <r>
      <t xml:space="preserve">000 </t>
    </r>
    <r>
      <rPr>
        <b/>
        <sz val="7"/>
        <rFont val="Times New Roman"/>
        <family val="1"/>
      </rPr>
      <t>1 09 04000</t>
    </r>
    <r>
      <rPr>
        <sz val="7"/>
        <rFont val="Times New Roman"/>
        <family val="1"/>
      </rPr>
      <t xml:space="preserve"> 00 0000 110</t>
    </r>
  </si>
  <si>
    <r>
      <t xml:space="preserve">182 </t>
    </r>
    <r>
      <rPr>
        <b/>
        <sz val="7"/>
        <rFont val="Times New Roman"/>
        <family val="1"/>
      </rPr>
      <t>1 09 04010</t>
    </r>
    <r>
      <rPr>
        <sz val="7"/>
        <rFont val="Times New Roman"/>
        <family val="1"/>
      </rPr>
      <t xml:space="preserve"> 02 0000 110</t>
    </r>
  </si>
  <si>
    <t xml:space="preserve"> - Налог на имущество предприятий </t>
  </si>
  <si>
    <r>
      <t xml:space="preserve">182 </t>
    </r>
    <r>
      <rPr>
        <b/>
        <sz val="7"/>
        <rFont val="Times New Roman"/>
        <family val="1"/>
      </rPr>
      <t>1 09 04050</t>
    </r>
    <r>
      <rPr>
        <sz val="7"/>
        <rFont val="Times New Roman"/>
        <family val="1"/>
      </rPr>
      <t xml:space="preserve"> 00 0000 110</t>
    </r>
  </si>
  <si>
    <t xml:space="preserve"> -Земельный налог (по обязательствам, возникшим до 01.01.2006 г.)</t>
  </si>
  <si>
    <r>
      <t xml:space="preserve">182 </t>
    </r>
    <r>
      <rPr>
        <b/>
        <sz val="7"/>
        <rFont val="Times New Roman"/>
        <family val="1"/>
      </rPr>
      <t>1 09 04050</t>
    </r>
    <r>
      <rPr>
        <sz val="7"/>
        <rFont val="Times New Roman"/>
        <family val="1"/>
      </rPr>
      <t xml:space="preserve"> 04 0000 110</t>
    </r>
  </si>
  <si>
    <t xml:space="preserve"> - земельный налог (по обязательствам, возникшим до 01.01.2006 г.), мобилизуемый на территориях городских.округов</t>
  </si>
  <si>
    <r>
      <t xml:space="preserve">182 </t>
    </r>
    <r>
      <rPr>
        <b/>
        <sz val="7"/>
        <rFont val="Times New Roman"/>
        <family val="1"/>
      </rPr>
      <t>1 09 06000</t>
    </r>
    <r>
      <rPr>
        <sz val="7"/>
        <rFont val="Times New Roman"/>
        <family val="1"/>
      </rPr>
      <t xml:space="preserve"> 02 0000 110</t>
    </r>
  </si>
  <si>
    <r>
      <t>Прочие налоги и сборы (</t>
    </r>
    <r>
      <rPr>
        <sz val="7"/>
        <rFont val="Times New Roman"/>
        <family val="1"/>
      </rPr>
      <t>по отменённым налогам и сборам субъектов РФ</t>
    </r>
    <r>
      <rPr>
        <b/>
        <sz val="7"/>
        <rFont val="Times New Roman"/>
        <family val="1"/>
      </rPr>
      <t>)</t>
    </r>
  </si>
  <si>
    <r>
      <t xml:space="preserve">182 </t>
    </r>
    <r>
      <rPr>
        <b/>
        <sz val="7"/>
        <rFont val="Times New Roman"/>
        <family val="1"/>
      </rPr>
      <t>1 09 06010</t>
    </r>
    <r>
      <rPr>
        <sz val="7"/>
        <rFont val="Times New Roman"/>
        <family val="1"/>
      </rPr>
      <t xml:space="preserve"> 02 0000 110</t>
    </r>
  </si>
  <si>
    <t xml:space="preserve"> -Налог с продаж</t>
  </si>
  <si>
    <r>
      <t xml:space="preserve">182 </t>
    </r>
    <r>
      <rPr>
        <b/>
        <sz val="7"/>
        <rFont val="Times New Roman"/>
        <family val="1"/>
      </rPr>
      <t>1 09 06020</t>
    </r>
    <r>
      <rPr>
        <sz val="7"/>
        <rFont val="Times New Roman"/>
        <family val="1"/>
      </rPr>
      <t xml:space="preserve"> 02 0000 110</t>
    </r>
  </si>
  <si>
    <t xml:space="preserve">  -Сбор на нужды образ.учр-ний, взим. с юр.лиц</t>
  </si>
  <si>
    <r>
      <t xml:space="preserve">000 </t>
    </r>
    <r>
      <rPr>
        <b/>
        <sz val="7"/>
        <rFont val="Times New Roman"/>
        <family val="1"/>
      </rPr>
      <t>1 09 07000</t>
    </r>
    <r>
      <rPr>
        <sz val="7"/>
        <rFont val="Times New Roman"/>
        <family val="1"/>
      </rPr>
      <t xml:space="preserve"> 00 0000 110 </t>
    </r>
  </si>
  <si>
    <t>Прочие налоги и сборы (по отменённым местным налогам и сборам )</t>
  </si>
  <si>
    <r>
      <t xml:space="preserve">000 </t>
    </r>
    <r>
      <rPr>
        <b/>
        <sz val="7"/>
        <rFont val="Times New Roman"/>
        <family val="1"/>
      </rPr>
      <t>1 09 07010</t>
    </r>
    <r>
      <rPr>
        <sz val="7"/>
        <rFont val="Times New Roman"/>
        <family val="1"/>
      </rPr>
      <t xml:space="preserve"> 00 0000 110</t>
    </r>
  </si>
  <si>
    <t xml:space="preserve"> - Налог на рекламу</t>
  </si>
  <si>
    <r>
      <t xml:space="preserve">000 </t>
    </r>
    <r>
      <rPr>
        <b/>
        <sz val="7"/>
        <rFont val="Times New Roman"/>
        <family val="1"/>
      </rPr>
      <t>1 09 07010</t>
    </r>
    <r>
      <rPr>
        <sz val="7"/>
        <rFont val="Times New Roman"/>
        <family val="1"/>
      </rPr>
      <t xml:space="preserve"> 04 0000 110</t>
    </r>
  </si>
  <si>
    <t xml:space="preserve">  - налог на рекламу, мобилизуемый на территориях городских округов</t>
  </si>
  <si>
    <r>
      <t xml:space="preserve">000 </t>
    </r>
    <r>
      <rPr>
        <b/>
        <sz val="7"/>
        <rFont val="Times New Roman"/>
        <family val="1"/>
      </rPr>
      <t>1 09 07030</t>
    </r>
    <r>
      <rPr>
        <sz val="7"/>
        <rFont val="Times New Roman"/>
        <family val="1"/>
      </rPr>
      <t xml:space="preserve"> 00 0000 110</t>
    </r>
  </si>
  <si>
    <t xml:space="preserve"> - Целевые сборы с граждан и предприятий, учреждений, организаций на содержание милиции, на благоустройство территории, на нужды образования и другие цели</t>
  </si>
  <si>
    <r>
      <t xml:space="preserve">000 </t>
    </r>
    <r>
      <rPr>
        <b/>
        <sz val="7"/>
        <rFont val="Times New Roman"/>
        <family val="1"/>
      </rPr>
      <t>1 09 07030</t>
    </r>
    <r>
      <rPr>
        <sz val="7"/>
        <rFont val="Times New Roman"/>
        <family val="1"/>
      </rPr>
      <t xml:space="preserve"> 04 0000 110</t>
    </r>
  </si>
  <si>
    <t xml:space="preserve">  - целевые сборы с граждан и предприятий, учреждений, организаций на содержание милиции, на благоустройство территории, на нужды образования и другие цели, мобилизуемые на территориях городских округов</t>
  </si>
  <si>
    <r>
      <t xml:space="preserve">000 </t>
    </r>
    <r>
      <rPr>
        <b/>
        <sz val="7"/>
        <rFont val="Times New Roman"/>
        <family val="1"/>
      </rPr>
      <t>1 09 07050</t>
    </r>
    <r>
      <rPr>
        <sz val="7"/>
        <rFont val="Times New Roman"/>
        <family val="1"/>
      </rPr>
      <t xml:space="preserve"> 00 0000 110</t>
    </r>
  </si>
  <si>
    <t xml:space="preserve"> - Прочие местные налоги и сборы</t>
  </si>
  <si>
    <r>
      <t xml:space="preserve">000 </t>
    </r>
    <r>
      <rPr>
        <b/>
        <sz val="7"/>
        <rFont val="Times New Roman"/>
        <family val="1"/>
      </rPr>
      <t>1 09 07050</t>
    </r>
    <r>
      <rPr>
        <sz val="7"/>
        <rFont val="Times New Roman"/>
        <family val="1"/>
      </rPr>
      <t xml:space="preserve"> 04 0000 110</t>
    </r>
  </si>
  <si>
    <t xml:space="preserve">  - прочие местные налоги и сборы, мобилизуемые на территориях городских округов</t>
  </si>
  <si>
    <r>
      <t xml:space="preserve">Итого </t>
    </r>
    <r>
      <rPr>
        <b/>
        <i/>
        <sz val="11"/>
        <rFont val="Times New Roman"/>
        <family val="1"/>
      </rPr>
      <t>налоговых</t>
    </r>
    <r>
      <rPr>
        <b/>
        <sz val="11"/>
        <rFont val="Times New Roman"/>
        <family val="1"/>
      </rPr>
      <t xml:space="preserve"> доходов</t>
    </r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</si>
  <si>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</si>
  <si>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</si>
  <si>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r>
      <t xml:space="preserve">000 </t>
    </r>
    <r>
      <rPr>
        <b/>
        <sz val="7"/>
        <rFont val="Times New Roman"/>
        <family val="1"/>
      </rPr>
      <t>1 11 05000</t>
    </r>
    <r>
      <rPr>
        <sz val="7"/>
        <rFont val="Times New Roman"/>
        <family val="1"/>
      </rPr>
      <t xml:space="preserve"> 00 0000 120   </t>
    </r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</si>
  <si>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</si>
  <si>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Арендная плата за земли (свод)</t>
  </si>
  <si>
    <r>
      <t xml:space="preserve">000 </t>
    </r>
    <r>
      <rPr>
        <b/>
        <sz val="7"/>
        <rFont val="Times New Roman"/>
        <family val="1"/>
      </rPr>
      <t>1 11 05010</t>
    </r>
    <r>
      <rPr>
        <sz val="7"/>
        <rFont val="Times New Roman"/>
        <family val="1"/>
      </rPr>
      <t xml:space="preserve"> 00 0000 120 </t>
    </r>
  </si>
  <si>
    <t>Доходы, получаемые в виде арендной платы за земельные участки, государственная собственность на которые не разграничена, а также средсва от продажи права на заключение договоров аренды указанных земельных участков</t>
  </si>
  <si>
    <r>
      <t xml:space="preserve">006 </t>
    </r>
    <r>
      <rPr>
        <b/>
        <sz val="7"/>
        <rFont val="Times New Roman"/>
        <family val="1"/>
      </rPr>
      <t>1 11 05010</t>
    </r>
    <r>
      <rPr>
        <sz val="7"/>
        <rFont val="Times New Roman"/>
        <family val="1"/>
      </rPr>
      <t xml:space="preserve"> 04 0000 120 </t>
    </r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</si>
  <si>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</si>
  <si>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r>
      <t xml:space="preserve">892 </t>
    </r>
    <r>
      <rPr>
        <b/>
        <sz val="7"/>
        <rFont val="Times New Roman"/>
        <family val="1"/>
      </rPr>
      <t>1 11 05012</t>
    </r>
    <r>
      <rPr>
        <sz val="7"/>
        <rFont val="Times New Roman"/>
        <family val="1"/>
      </rPr>
      <t xml:space="preserve"> 04 0000 120 </t>
    </r>
  </si>
  <si>
    <r>
      <t xml:space="preserve">000 </t>
    </r>
    <r>
      <rPr>
        <b/>
        <sz val="7"/>
        <rFont val="Times New Roman"/>
        <family val="1"/>
      </rPr>
      <t>1 11 05020</t>
    </r>
    <r>
      <rPr>
        <sz val="7"/>
        <rFont val="Times New Roman"/>
        <family val="1"/>
      </rPr>
      <t xml:space="preserve"> 00 0000 120</t>
    </r>
  </si>
  <si>
    <t>Доходы, получаемые в виде арендной платы за земли после разграничения государственной собственности на землю, а также средствава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</si>
  <si>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r>
      <t xml:space="preserve">892 </t>
    </r>
    <r>
      <rPr>
        <b/>
        <sz val="7"/>
        <rFont val="Times New Roman"/>
        <family val="1"/>
      </rPr>
      <t>1 11 05024</t>
    </r>
    <r>
      <rPr>
        <sz val="7"/>
        <rFont val="Times New Roman"/>
        <family val="1"/>
      </rPr>
      <t xml:space="preserve"> 04 0000 120</t>
    </r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</si>
  <si>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 )</t>
  </si>
  <si>
    <r>
      <t xml:space="preserve">000 </t>
    </r>
    <r>
      <rPr>
        <b/>
        <sz val="7"/>
        <rFont val="Times New Roman"/>
        <family val="1"/>
      </rPr>
      <t>1 11 05030</t>
    </r>
    <r>
      <rPr>
        <sz val="7"/>
        <rFont val="Times New Roman"/>
        <family val="1"/>
      </rPr>
      <t xml:space="preserve"> 00 0000 120   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</si>
  <si>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</si>
  <si>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r>
      <t xml:space="preserve">892 </t>
    </r>
    <r>
      <rPr>
        <b/>
        <sz val="7"/>
        <rFont val="Times New Roman"/>
        <family val="1"/>
      </rPr>
      <t>1 11 05034</t>
    </r>
    <r>
      <rPr>
        <sz val="7"/>
        <rFont val="Times New Roman"/>
        <family val="1"/>
      </rPr>
      <t xml:space="preserve"> 04 000</t>
    </r>
    <r>
      <rPr>
        <b/>
        <sz val="7"/>
        <rFont val="Times New Roman"/>
        <family val="1"/>
      </rPr>
      <t>2</t>
    </r>
    <r>
      <rPr>
        <sz val="7"/>
        <rFont val="Times New Roman"/>
        <family val="1"/>
      </rPr>
      <t xml:space="preserve"> 120   </t>
    </r>
  </si>
  <si>
    <t xml:space="preserve"> -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</si>
  <si>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r>
      <t xml:space="preserve">892 </t>
    </r>
    <r>
      <rPr>
        <b/>
        <sz val="7"/>
        <rFont val="Times New Roman"/>
        <family val="1"/>
      </rPr>
      <t>1 11 05034</t>
    </r>
    <r>
      <rPr>
        <sz val="7"/>
        <rFont val="Times New Roman"/>
        <family val="1"/>
      </rPr>
      <t xml:space="preserve"> 04 000</t>
    </r>
    <r>
      <rPr>
        <b/>
        <sz val="7"/>
        <rFont val="Times New Roman"/>
        <family val="1"/>
      </rPr>
      <t>3</t>
    </r>
    <r>
      <rPr>
        <sz val="7"/>
        <rFont val="Times New Roman"/>
        <family val="1"/>
      </rPr>
      <t xml:space="preserve"> 120   </t>
    </r>
  </si>
  <si>
    <r>
      <t xml:space="preserve">000 </t>
    </r>
    <r>
      <rPr>
        <b/>
        <sz val="7"/>
        <rFont val="Times New Roman"/>
        <family val="1"/>
      </rPr>
      <t>1 11 07000</t>
    </r>
    <r>
      <rPr>
        <sz val="7"/>
        <rFont val="Times New Roman"/>
        <family val="1"/>
      </rPr>
      <t xml:space="preserve">  00 0000 120 </t>
    </r>
  </si>
  <si>
    <t>Платежи от государственных и муниципальных унитарных предприятий</t>
  </si>
  <si>
    <r>
      <t xml:space="preserve">892 </t>
    </r>
    <r>
      <rPr>
        <b/>
        <sz val="7"/>
        <rFont val="Times New Roman"/>
        <family val="1"/>
      </rPr>
      <t>1 11 07010</t>
    </r>
    <r>
      <rPr>
        <sz val="7"/>
        <rFont val="Times New Roman"/>
        <family val="1"/>
      </rPr>
      <t xml:space="preserve"> 00 0000 120   </t>
    </r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</si>
  <si>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иных обязательных платежей </t>
  </si>
  <si>
    <r>
      <t xml:space="preserve">892 </t>
    </r>
    <r>
      <rPr>
        <b/>
        <sz val="7"/>
        <rFont val="Times New Roman"/>
        <family val="1"/>
      </rPr>
      <t>1 11 07014</t>
    </r>
    <r>
      <rPr>
        <sz val="7"/>
        <rFont val="Times New Roman"/>
        <family val="1"/>
      </rPr>
      <t xml:space="preserve"> 04 0000 120</t>
    </r>
  </si>
  <si>
    <t>-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</si>
  <si>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000 1 12 00000 00 0000 000 </t>
  </si>
  <si>
    <t>Платежи при пользовании природными ресурсами</t>
  </si>
  <si>
    <r>
      <t xml:space="preserve">000 </t>
    </r>
    <r>
      <rPr>
        <b/>
        <sz val="7"/>
        <rFont val="Times New Roman"/>
        <family val="1"/>
      </rPr>
      <t>1 12 01000</t>
    </r>
    <r>
      <rPr>
        <sz val="7"/>
        <rFont val="Times New Roman"/>
        <family val="1"/>
      </rPr>
      <t xml:space="preserve"> 01 0000 120 </t>
    </r>
  </si>
  <si>
    <t>Плата за негативное воздействие на окружающую среду</t>
  </si>
  <si>
    <r>
      <t xml:space="preserve">000 </t>
    </r>
    <r>
      <rPr>
        <b/>
        <sz val="7"/>
        <rFont val="Times New Roman"/>
        <family val="1"/>
      </rPr>
      <t>1 12 01010</t>
    </r>
    <r>
      <rPr>
        <sz val="7"/>
        <rFont val="Times New Roman"/>
        <family val="1"/>
      </rPr>
      <t xml:space="preserve"> 01 0000 120</t>
    </r>
  </si>
  <si>
    <t xml:space="preserve"> - плата за выбросы загрязняющих веществ в атмосферный воздух стационарными объектами</t>
  </si>
  <si>
    <r>
      <t xml:space="preserve">000 </t>
    </r>
    <r>
      <rPr>
        <b/>
        <sz val="7"/>
        <rFont val="Times New Roman"/>
        <family val="1"/>
      </rPr>
      <t>1 12 01020</t>
    </r>
    <r>
      <rPr>
        <sz val="7"/>
        <rFont val="Times New Roman"/>
        <family val="1"/>
      </rPr>
      <t xml:space="preserve"> 01 0000 120</t>
    </r>
  </si>
  <si>
    <t xml:space="preserve"> - плата за выбросы загрязняющих веществ в атмосферный воздух передвижными объектами</t>
  </si>
  <si>
    <r>
      <t xml:space="preserve">000 </t>
    </r>
    <r>
      <rPr>
        <b/>
        <sz val="7"/>
        <rFont val="Times New Roman"/>
        <family val="1"/>
      </rPr>
      <t>1 12 01030</t>
    </r>
    <r>
      <rPr>
        <sz val="7"/>
        <rFont val="Times New Roman"/>
        <family val="1"/>
      </rPr>
      <t xml:space="preserve"> 01 0000 120</t>
    </r>
  </si>
  <si>
    <t xml:space="preserve"> - плата за сбросы загрязняющих веществ в водные объекты</t>
  </si>
  <si>
    <r>
      <t xml:space="preserve">000 </t>
    </r>
    <r>
      <rPr>
        <b/>
        <sz val="7"/>
        <rFont val="Times New Roman"/>
        <family val="1"/>
      </rPr>
      <t>1 12 01040</t>
    </r>
    <r>
      <rPr>
        <sz val="7"/>
        <rFont val="Times New Roman"/>
        <family val="1"/>
      </rPr>
      <t xml:space="preserve"> 01 0000 120</t>
    </r>
  </si>
  <si>
    <t xml:space="preserve"> - плата за размещение отходов производства и потребления</t>
  </si>
  <si>
    <t xml:space="preserve">000 1 13 00000 00 0000 000 </t>
  </si>
  <si>
    <t>Доходы от оказания платных услуг и компенсации затрат государства</t>
  </si>
  <si>
    <r>
      <t xml:space="preserve">000 </t>
    </r>
    <r>
      <rPr>
        <b/>
        <sz val="7"/>
        <rFont val="Times New Roman"/>
        <family val="1"/>
      </rPr>
      <t>1 13 02000</t>
    </r>
    <r>
      <rPr>
        <sz val="7"/>
        <rFont val="Times New Roman"/>
        <family val="1"/>
      </rPr>
      <t xml:space="preserve"> 00 0000 130 </t>
    </r>
  </si>
  <si>
    <t>Доходы от компенсации затрат государства</t>
  </si>
  <si>
    <r>
      <t xml:space="preserve">000 </t>
    </r>
    <r>
      <rPr>
        <b/>
        <sz val="7"/>
        <rFont val="Times New Roman"/>
        <family val="1"/>
      </rPr>
      <t>1 13 02990</t>
    </r>
    <r>
      <rPr>
        <sz val="7"/>
        <rFont val="Times New Roman"/>
        <family val="1"/>
      </rPr>
      <t xml:space="preserve"> 04 0000 130 </t>
    </r>
  </si>
  <si>
    <t>Прочие доходы от компенсации затрат государства</t>
  </si>
  <si>
    <r>
      <t xml:space="preserve">892 </t>
    </r>
    <r>
      <rPr>
        <b/>
        <sz val="7"/>
        <rFont val="Times New Roman"/>
        <family val="1"/>
      </rPr>
      <t>1 13 02994</t>
    </r>
    <r>
      <rPr>
        <sz val="7"/>
        <rFont val="Times New Roman"/>
        <family val="1"/>
      </rPr>
      <t xml:space="preserve"> 04 0000 130 </t>
    </r>
  </si>
  <si>
    <t xml:space="preserve"> - прочие доходы от  компенсации затрат бюджетов городских округов</t>
  </si>
  <si>
    <t xml:space="preserve">000 1 14 00000 00 0000 000 </t>
  </si>
  <si>
    <t>Доходы от продажи материальных и нематериальных активов</t>
  </si>
  <si>
    <r>
      <t xml:space="preserve">000 </t>
    </r>
    <r>
      <rPr>
        <b/>
        <sz val="7"/>
        <rFont val="Times New Roman"/>
        <family val="1"/>
      </rPr>
      <t>1 14 01000</t>
    </r>
    <r>
      <rPr>
        <sz val="7"/>
        <rFont val="Times New Roman"/>
        <family val="1"/>
      </rPr>
      <t xml:space="preserve"> 00 0000 410 </t>
    </r>
  </si>
  <si>
    <t>Доходы от продажи квартир</t>
  </si>
  <si>
    <r>
      <t xml:space="preserve">892 </t>
    </r>
    <r>
      <rPr>
        <b/>
        <sz val="7"/>
        <rFont val="Times New Roman"/>
        <family val="1"/>
      </rPr>
      <t>1 14 01040</t>
    </r>
    <r>
      <rPr>
        <sz val="7"/>
        <rFont val="Times New Roman"/>
        <family val="1"/>
      </rPr>
      <t xml:space="preserve"> 04 0000 410</t>
    </r>
  </si>
  <si>
    <t xml:space="preserve"> - доходы от продажи квартир, находящихся в собственности городских округов</t>
  </si>
  <si>
    <r>
      <t xml:space="preserve">000 </t>
    </r>
    <r>
      <rPr>
        <b/>
        <sz val="7"/>
        <rFont val="Times New Roman"/>
        <family val="1"/>
      </rPr>
      <t>1 14 02000</t>
    </r>
    <r>
      <rPr>
        <sz val="7"/>
        <rFont val="Times New Roman"/>
        <family val="1"/>
      </rPr>
      <t xml:space="preserve"> 00 0000 000 </t>
    </r>
  </si>
  <si>
    <r>
      <t xml:space="preserve">Доходы </t>
    </r>
    <r>
      <rPr>
        <b/>
        <sz val="7"/>
        <rFont val="Times New Roman"/>
        <family val="1"/>
      </rPr>
      <t>от реализации имущества</t>
    </r>
    <r>
      <rPr>
        <sz val="7"/>
        <rFont val="Times New Roman"/>
        <family val="1"/>
      </rPr>
      <t>, находящегося в государственной и муниципальной собственности  (за исключением имущества автономных учреждений, а также имущества государственных и муниципальных унитарных предприятий, в том числе казенных)</t>
    </r>
  </si>
  <si>
    <r>
      <t xml:space="preserve">000 </t>
    </r>
    <r>
      <rPr>
        <b/>
        <sz val="7"/>
        <rFont val="Times New Roman"/>
        <family val="1"/>
      </rPr>
      <t xml:space="preserve">1 14 02040 </t>
    </r>
    <r>
      <rPr>
        <sz val="7"/>
        <rFont val="Times New Roman"/>
        <family val="1"/>
      </rPr>
      <t xml:space="preserve">04 0000 410 </t>
    </r>
  </si>
  <si>
    <r>
      <t xml:space="preserve">Доходы </t>
    </r>
    <r>
      <rPr>
        <b/>
        <sz val="7"/>
        <rFont val="Times New Roman"/>
        <family val="1"/>
      </rPr>
      <t>от реализации имущества</t>
    </r>
    <r>
      <rPr>
        <sz val="7"/>
        <rFont val="Times New Roman"/>
        <family val="1"/>
      </rPr>
      <t>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</si>
  <si>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r>
      <t xml:space="preserve">892 </t>
    </r>
    <r>
      <rPr>
        <b/>
        <sz val="7"/>
        <rFont val="Times New Roman"/>
        <family val="1"/>
      </rPr>
      <t>1 14 02043</t>
    </r>
    <r>
      <rPr>
        <sz val="7"/>
        <rFont val="Times New Roman"/>
        <family val="1"/>
      </rPr>
      <t xml:space="preserve"> 04 0000 410 </t>
    </r>
  </si>
  <si>
    <t xml:space="preserve">  - доходы от реализации иного имущества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 средств  по указанному имуществу</t>
  </si>
  <si>
    <r>
      <t xml:space="preserve">000 </t>
    </r>
    <r>
      <rPr>
        <b/>
        <sz val="7"/>
        <rFont val="Times New Roman"/>
        <family val="1"/>
      </rPr>
      <t>1 14 06000</t>
    </r>
    <r>
      <rPr>
        <sz val="7"/>
        <rFont val="Times New Roman"/>
        <family val="1"/>
      </rPr>
      <t xml:space="preserve"> 00 0000 430</t>
    </r>
  </si>
  <si>
    <r>
      <t xml:space="preserve">Доходы </t>
    </r>
    <r>
      <rPr>
        <b/>
        <sz val="8"/>
        <rFont val="Times New Roman"/>
        <family val="1"/>
      </rPr>
      <t>от продажи земельных участков</t>
    </r>
    <r>
      <rPr>
        <sz val="8"/>
        <rFont val="Times New Roman"/>
        <family val="1"/>
      </rPr>
      <t>, находящихся в государственной и муниципальной собственности (за исключением земельных участков бюджетных и автономных учреждений)</t>
    </r>
  </si>
  <si>
    <r>
      <t xml:space="preserve">000 </t>
    </r>
    <r>
      <rPr>
        <b/>
        <sz val="7"/>
        <rFont val="Times New Roman"/>
        <family val="1"/>
      </rPr>
      <t>1 14 06010</t>
    </r>
    <r>
      <rPr>
        <sz val="7"/>
        <rFont val="Times New Roman"/>
        <family val="1"/>
      </rPr>
      <t xml:space="preserve"> 00 0000 430</t>
    </r>
  </si>
  <si>
    <r>
      <t xml:space="preserve">Доходы </t>
    </r>
    <r>
      <rPr>
        <b/>
        <sz val="7"/>
        <rFont val="Times New Roman"/>
        <family val="1"/>
      </rPr>
      <t>от продажи земельных участков</t>
    </r>
    <r>
      <rPr>
        <sz val="7"/>
        <rFont val="Times New Roman"/>
        <family val="1"/>
      </rPr>
      <t>, государственная собственность на которые не разграничена</t>
    </r>
  </si>
  <si>
    <r>
      <t xml:space="preserve">892 </t>
    </r>
    <r>
      <rPr>
        <b/>
        <sz val="7"/>
        <rFont val="Times New Roman"/>
        <family val="1"/>
      </rPr>
      <t>1 14 06012</t>
    </r>
    <r>
      <rPr>
        <sz val="7"/>
        <rFont val="Times New Roman"/>
        <family val="1"/>
      </rPr>
      <t xml:space="preserve"> 04 0000 430</t>
    </r>
  </si>
  <si>
    <t>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</si>
  <si>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r>
      <t xml:space="preserve">000 </t>
    </r>
    <r>
      <rPr>
        <b/>
        <sz val="7"/>
        <rFont val="Times New Roman"/>
        <family val="1"/>
      </rPr>
      <t>1 14 06020</t>
    </r>
    <r>
      <rPr>
        <sz val="7"/>
        <rFont val="Times New Roman"/>
        <family val="1"/>
      </rPr>
      <t xml:space="preserve"> 00 0000 430</t>
    </r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</si>
  <si>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</si>
  <si>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r>
      <t xml:space="preserve">892 </t>
    </r>
    <r>
      <rPr>
        <b/>
        <sz val="7"/>
        <rFont val="Times New Roman"/>
        <family val="1"/>
      </rPr>
      <t>1 14 06024</t>
    </r>
    <r>
      <rPr>
        <sz val="7"/>
        <rFont val="Times New Roman"/>
        <family val="1"/>
      </rPr>
      <t xml:space="preserve"> 04 0000 430</t>
    </r>
  </si>
  <si>
    <t>- доходы от продажи земельных участков, находящихся в собственности городских округов (за исключением земельных участков бюджетных и автономных учреждений)</t>
  </si>
  <si>
    <t xml:space="preserve">000 1 15 00000 00 0000 000 </t>
  </si>
  <si>
    <t>Административные платежи и сборы</t>
  </si>
  <si>
    <r>
      <t xml:space="preserve">000 </t>
    </r>
    <r>
      <rPr>
        <b/>
        <sz val="7"/>
        <rFont val="Times New Roman"/>
        <family val="1"/>
      </rPr>
      <t>1 15 02000</t>
    </r>
    <r>
      <rPr>
        <sz val="7"/>
        <rFont val="Times New Roman"/>
        <family val="1"/>
      </rPr>
      <t xml:space="preserve"> 00 0000 140 </t>
    </r>
  </si>
  <si>
    <t>Платежи, взимаемые государственными и муниципальными органами (организациями), за выполнение определенных функций</t>
  </si>
  <si>
    <r>
      <t xml:space="preserve">000 </t>
    </r>
    <r>
      <rPr>
        <b/>
        <sz val="7"/>
        <rFont val="Times New Roman"/>
        <family val="1"/>
      </rPr>
      <t>1 15 02040</t>
    </r>
    <r>
      <rPr>
        <sz val="7"/>
        <rFont val="Times New Roman"/>
        <family val="1"/>
      </rPr>
      <t xml:space="preserve"> 04 0000 140</t>
    </r>
  </si>
  <si>
    <t xml:space="preserve"> - Платежи, взимаемые органами управления (организациями) городских округов, за выполнение определенных функций</t>
  </si>
  <si>
    <t xml:space="preserve">000 1 16 00000 00 0000 000 </t>
  </si>
  <si>
    <t>Штрафы, санкции, возмещение ущерба</t>
  </si>
  <si>
    <r>
      <t xml:space="preserve">000 </t>
    </r>
    <r>
      <rPr>
        <b/>
        <sz val="7"/>
        <rFont val="Times New Roman"/>
        <family val="1"/>
      </rPr>
      <t>1 16 03000</t>
    </r>
    <r>
      <rPr>
        <sz val="7"/>
        <rFont val="Times New Roman"/>
        <family val="1"/>
      </rPr>
      <t xml:space="preserve"> 00 0000 140</t>
    </r>
  </si>
  <si>
    <t>Денежные взыскания (штрафы) за нарушение законодательства о налогах и сборах</t>
  </si>
  <si>
    <r>
      <t xml:space="preserve">182 </t>
    </r>
    <r>
      <rPr>
        <b/>
        <sz val="7"/>
        <rFont val="Times New Roman"/>
        <family val="1"/>
      </rPr>
      <t>1 16 03010</t>
    </r>
    <r>
      <rPr>
        <sz val="7"/>
        <rFont val="Times New Roman"/>
        <family val="1"/>
      </rPr>
      <t xml:space="preserve"> 01 0000 140 </t>
    </r>
  </si>
  <si>
    <t xml:space="preserve"> - денежные взыскания (штрафы) за нарушение законодательства о налогах и сборах, предусмотренные статьями 116,118,119.1, пунктами 1 и 2 статьи 120, статьями 125,126,128,129,129.1,132,133,134, 135,135.1 НК РФ, а также штрафы, взыскание которых осуществляется на основании ранее действовавшей статьи 117 НК РФ</t>
  </si>
  <si>
    <r>
      <t xml:space="preserve">182 </t>
    </r>
    <r>
      <rPr>
        <b/>
        <sz val="7"/>
        <rFont val="Times New Roman"/>
        <family val="1"/>
      </rPr>
      <t>1 16 03030</t>
    </r>
    <r>
      <rPr>
        <sz val="7"/>
        <rFont val="Times New Roman"/>
        <family val="1"/>
      </rPr>
      <t xml:space="preserve"> 01 0000 140 </t>
    </r>
  </si>
  <si>
    <t xml:space="preserve"> - 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</si>
  <si>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r>
      <t xml:space="preserve">000 </t>
    </r>
    <r>
      <rPr>
        <b/>
        <sz val="7"/>
        <rFont val="Times New Roman"/>
        <family val="1"/>
      </rPr>
      <t>1 16 06000</t>
    </r>
    <r>
      <rPr>
        <sz val="7"/>
        <rFont val="Times New Roman"/>
        <family val="1"/>
      </rPr>
      <t xml:space="preserve"> 01 0000 140</t>
    </r>
  </si>
  <si>
    <t>Денежные взыскания (штрафы) за нарушение законодалельства о применении контрольно-кассовой техники при осуществлении наличных денежных расчётов и (или) расчётов с использованием платёжных карт</t>
  </si>
  <si>
    <r>
      <t xml:space="preserve">000 </t>
    </r>
    <r>
      <rPr>
        <b/>
        <sz val="7"/>
        <rFont val="Times New Roman"/>
        <family val="1"/>
      </rPr>
      <t>1 16 08000</t>
    </r>
    <r>
      <rPr>
        <sz val="7"/>
        <rFont val="Times New Roman"/>
        <family val="1"/>
      </rPr>
      <t xml:space="preserve"> 01 0000 140</t>
    </r>
  </si>
  <si>
    <t>Денежные взыскания (штрафы) за адм-ные правонар-ия в обл-ти госуд-ого регулирования произ-ва и оборота этил. спирта, алкогольной, спиртосодержащей и табачной  продукции</t>
  </si>
  <si>
    <r>
      <t xml:space="preserve">000 </t>
    </r>
    <r>
      <rPr>
        <b/>
        <sz val="7"/>
        <rFont val="Times New Roman"/>
        <family val="1"/>
      </rPr>
      <t>1 16 21000</t>
    </r>
    <r>
      <rPr>
        <sz val="7"/>
        <rFont val="Times New Roman"/>
        <family val="1"/>
      </rPr>
      <t xml:space="preserve"> 00 0000 140</t>
    </r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</si>
  <si>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</si>
  <si>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r>
      <t xml:space="preserve">000 </t>
    </r>
    <r>
      <rPr>
        <b/>
        <sz val="7"/>
        <rFont val="Times New Roman"/>
        <family val="1"/>
      </rPr>
      <t>1 16 21040</t>
    </r>
    <r>
      <rPr>
        <sz val="7"/>
        <rFont val="Times New Roman"/>
        <family val="1"/>
      </rPr>
      <t xml:space="preserve"> 04 0000 140</t>
    </r>
  </si>
  <si>
    <t xml:space="preserve"> -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</si>
  <si>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r>
      <t xml:space="preserve">000 </t>
    </r>
    <r>
      <rPr>
        <b/>
        <sz val="7"/>
        <rFont val="Times New Roman"/>
        <family val="1"/>
      </rPr>
      <t>1 16 25000</t>
    </r>
    <r>
      <rPr>
        <sz val="7"/>
        <rFont val="Times New Roman"/>
        <family val="1"/>
      </rPr>
      <t xml:space="preserve"> 01 0000 140  </t>
    </r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</si>
  <si>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</si>
  <si>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r>
      <t xml:space="preserve">000 </t>
    </r>
    <r>
      <rPr>
        <b/>
        <sz val="7"/>
        <rFont val="Times New Roman"/>
        <family val="1"/>
      </rPr>
      <t>1 16 25010</t>
    </r>
    <r>
      <rPr>
        <sz val="7"/>
        <rFont val="Times New Roman"/>
        <family val="1"/>
      </rPr>
      <t xml:space="preserve"> 01 0000 140  </t>
    </r>
  </si>
  <si>
    <t xml:space="preserve"> -денежные взыскания (штрафы) за нарушение законодательства о недрах</t>
  </si>
  <si>
    <r>
      <t xml:space="preserve">000 </t>
    </r>
    <r>
      <rPr>
        <b/>
        <sz val="7"/>
        <rFont val="Times New Roman"/>
        <family val="1"/>
      </rPr>
      <t>1 16 25030</t>
    </r>
    <r>
      <rPr>
        <sz val="7"/>
        <rFont val="Times New Roman"/>
        <family val="1"/>
      </rPr>
      <t xml:space="preserve"> 01 0000 140  </t>
    </r>
  </si>
  <si>
    <t xml:space="preserve"> -денежные взыскания (штрафы) за нарушение законодательства об охране и использовании животного мира</t>
  </si>
  <si>
    <r>
      <t xml:space="preserve">000 </t>
    </r>
    <r>
      <rPr>
        <b/>
        <sz val="7"/>
        <rFont val="Times New Roman"/>
        <family val="1"/>
      </rPr>
      <t>1 16 25050</t>
    </r>
    <r>
      <rPr>
        <sz val="7"/>
        <rFont val="Times New Roman"/>
        <family val="1"/>
      </rPr>
      <t xml:space="preserve"> 01 0000 140  </t>
    </r>
  </si>
  <si>
    <t xml:space="preserve"> -денежные взыскания (штрафы) за нарушение законодательства в области охраны окружающей среды</t>
  </si>
  <si>
    <r>
      <t xml:space="preserve"> 000 </t>
    </r>
    <r>
      <rPr>
        <b/>
        <sz val="7"/>
        <rFont val="Times New Roman"/>
        <family val="1"/>
      </rPr>
      <t>1 16 25060</t>
    </r>
    <r>
      <rPr>
        <sz val="7"/>
        <rFont val="Times New Roman"/>
        <family val="1"/>
      </rPr>
      <t xml:space="preserve"> 01 0000 140  </t>
    </r>
  </si>
  <si>
    <t xml:space="preserve"> -денежные взыскания (штрафы) за нарушение земельного законодательства</t>
  </si>
  <si>
    <t>177 1 16 27000 01 0000 140</t>
  </si>
  <si>
    <t>Денежные взыскания (штрафы) за нарушение Федерального закона "О пожарной безопасности"</t>
  </si>
  <si>
    <r>
      <t xml:space="preserve">141 </t>
    </r>
    <r>
      <rPr>
        <b/>
        <sz val="7"/>
        <rFont val="Times New Roman"/>
        <family val="1"/>
      </rPr>
      <t>1 16 28000</t>
    </r>
    <r>
      <rPr>
        <sz val="7"/>
        <rFont val="Times New Roman"/>
        <family val="1"/>
      </rPr>
      <t xml:space="preserve"> 01 0000 140</t>
    </r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</si>
  <si>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</si>
  <si>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r>
      <t xml:space="preserve">188 </t>
    </r>
    <r>
      <rPr>
        <b/>
        <sz val="7"/>
        <rFont val="Times New Roman"/>
        <family val="1"/>
      </rPr>
      <t>1 16 30000</t>
    </r>
    <r>
      <rPr>
        <sz val="7"/>
        <rFont val="Times New Roman"/>
        <family val="1"/>
      </rPr>
      <t xml:space="preserve"> 01 0000 140 </t>
    </r>
  </si>
  <si>
    <t>Денежные взыскания (штрафы) за административные правонарушения в области дорожного движения</t>
  </si>
  <si>
    <r>
      <t xml:space="preserve">000 </t>
    </r>
    <r>
      <rPr>
        <b/>
        <sz val="7"/>
        <rFont val="Times New Roman"/>
        <family val="1"/>
      </rPr>
      <t>1 16 33000</t>
    </r>
    <r>
      <rPr>
        <sz val="7"/>
        <rFont val="Times New Roman"/>
        <family val="1"/>
      </rPr>
      <t xml:space="preserve"> 00 0000 140 </t>
    </r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</si>
  <si>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</si>
  <si>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r>
      <t xml:space="preserve">000 </t>
    </r>
    <r>
      <rPr>
        <b/>
        <sz val="7"/>
        <rFont val="Times New Roman"/>
        <family val="1"/>
      </rPr>
      <t>1 16 33040</t>
    </r>
    <r>
      <rPr>
        <sz val="7"/>
        <rFont val="Times New Roman"/>
        <family val="1"/>
      </rPr>
      <t xml:space="preserve"> 04 0000 140</t>
    </r>
  </si>
  <si>
    <t xml:space="preserve"> -денежные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</si>
  <si>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r>
      <t xml:space="preserve">000 </t>
    </r>
    <r>
      <rPr>
        <b/>
        <sz val="7"/>
        <rFont val="Times New Roman"/>
        <family val="1"/>
      </rPr>
      <t>1 16 43000</t>
    </r>
    <r>
      <rPr>
        <sz val="7"/>
        <rFont val="Times New Roman"/>
        <family val="1"/>
      </rPr>
      <t xml:space="preserve"> 01 0000 140</t>
    </r>
  </si>
  <si>
    <t>Денежные взыскания (штрафы) за нарушение законодательства РФ об админ-х правонарушениях, предусмотренные статьей 20.25 Кодекса РФ об административных правонарушениях</t>
  </si>
  <si>
    <r>
      <t xml:space="preserve">000 </t>
    </r>
    <r>
      <rPr>
        <b/>
        <sz val="7"/>
        <rFont val="Times New Roman"/>
        <family val="1"/>
      </rPr>
      <t>1 16 90000</t>
    </r>
    <r>
      <rPr>
        <sz val="7"/>
        <rFont val="Times New Roman"/>
        <family val="1"/>
      </rPr>
      <t xml:space="preserve"> 00 0000 140 </t>
    </r>
  </si>
  <si>
    <t>Прочие поступления от денежных взысканий (штрафов) и иных сумм в возмещение ущерба</t>
  </si>
  <si>
    <r>
      <t xml:space="preserve">000 </t>
    </r>
    <r>
      <rPr>
        <b/>
        <sz val="7"/>
        <rFont val="Times New Roman"/>
        <family val="1"/>
      </rPr>
      <t>1 16 90040</t>
    </r>
    <r>
      <rPr>
        <sz val="7"/>
        <rFont val="Times New Roman"/>
        <family val="1"/>
      </rPr>
      <t xml:space="preserve"> 04 0000 140</t>
    </r>
  </si>
  <si>
    <t>- прочие поступления от денежных взысканий (штрафов) и иных сумм в возмещение ущерба, зачисляемые в бюджеты городских округов</t>
  </si>
  <si>
    <t xml:space="preserve">000 1 17 00000 00 0000 000 </t>
  </si>
  <si>
    <t>Прочие неналоговые доходы</t>
  </si>
  <si>
    <r>
      <t xml:space="preserve">000 </t>
    </r>
    <r>
      <rPr>
        <b/>
        <sz val="7"/>
        <rFont val="Times New Roman"/>
        <family val="1"/>
      </rPr>
      <t>1 17 01000</t>
    </r>
    <r>
      <rPr>
        <sz val="7"/>
        <rFont val="Times New Roman"/>
        <family val="1"/>
      </rPr>
      <t xml:space="preserve"> 00 0000 180</t>
    </r>
  </si>
  <si>
    <t>Невыясненные поступления</t>
  </si>
  <si>
    <r>
      <t xml:space="preserve">000 </t>
    </r>
    <r>
      <rPr>
        <b/>
        <sz val="7"/>
        <rFont val="Times New Roman"/>
        <family val="1"/>
      </rPr>
      <t>1 17 01040</t>
    </r>
    <r>
      <rPr>
        <sz val="7"/>
        <rFont val="Times New Roman"/>
        <family val="1"/>
      </rPr>
      <t xml:space="preserve"> 04 0000 180</t>
    </r>
  </si>
  <si>
    <t>Невыясненные поступления, зачисляемые в бюджеты городских округов</t>
  </si>
  <si>
    <r>
      <t xml:space="preserve">000 </t>
    </r>
    <r>
      <rPr>
        <b/>
        <sz val="7"/>
        <rFont val="Times New Roman"/>
        <family val="1"/>
      </rPr>
      <t>1 17 05000</t>
    </r>
    <r>
      <rPr>
        <sz val="7"/>
        <rFont val="Times New Roman"/>
        <family val="1"/>
      </rPr>
      <t xml:space="preserve"> 00 0000 180</t>
    </r>
  </si>
  <si>
    <t xml:space="preserve">Прочие неналоговые доходы </t>
  </si>
  <si>
    <r>
      <t xml:space="preserve">000 </t>
    </r>
    <r>
      <rPr>
        <b/>
        <sz val="7"/>
        <rFont val="Times New Roman"/>
        <family val="1"/>
      </rPr>
      <t>1 17 05040</t>
    </r>
    <r>
      <rPr>
        <sz val="7"/>
        <rFont val="Times New Roman"/>
        <family val="1"/>
      </rPr>
      <t xml:space="preserve"> 04 0000 180</t>
    </r>
  </si>
  <si>
    <t>Прочие неналоговые доходы бюджетов городских округов</t>
  </si>
  <si>
    <r>
      <t xml:space="preserve">Итого </t>
    </r>
    <r>
      <rPr>
        <b/>
        <i/>
        <sz val="11"/>
        <rFont val="Times New Roman"/>
        <family val="1"/>
      </rPr>
      <t>неналоговых</t>
    </r>
    <r>
      <rPr>
        <b/>
        <sz val="11"/>
        <rFont val="Times New Roman"/>
        <family val="1"/>
      </rPr>
      <t xml:space="preserve"> доходов</t>
    </r>
  </si>
  <si>
    <t>Удельный вес (в общем объёме доходов),%</t>
  </si>
  <si>
    <t>Удельный вес (в объёме собственных доходов),%</t>
  </si>
  <si>
    <t xml:space="preserve">000 2 00 00000 00 0000 000 </t>
  </si>
  <si>
    <t xml:space="preserve">Безвоздмездные поступления </t>
  </si>
  <si>
    <t xml:space="preserve">000 2 02 00000 00 0000 000 </t>
  </si>
  <si>
    <t>Бюджетные поступления от других бюджетов бюджетной системы РФ, кроме бюджетов государственных внебюджетных фондов</t>
  </si>
  <si>
    <r>
      <t xml:space="preserve">000 2 02 </t>
    </r>
    <r>
      <rPr>
        <b/>
        <sz val="7"/>
        <rFont val="Times New Roman"/>
        <family val="1"/>
      </rPr>
      <t>01001</t>
    </r>
    <r>
      <rPr>
        <sz val="7"/>
        <rFont val="Times New Roman"/>
        <family val="1"/>
      </rPr>
      <t xml:space="preserve"> 04 0000 151</t>
    </r>
  </si>
  <si>
    <t>Дотация на выравнивание бюджетной обеспеченности</t>
  </si>
  <si>
    <r>
      <t xml:space="preserve">000 2 02 </t>
    </r>
    <r>
      <rPr>
        <b/>
        <sz val="7"/>
        <rFont val="Times New Roman"/>
        <family val="1"/>
      </rPr>
      <t>01003</t>
    </r>
    <r>
      <rPr>
        <sz val="7"/>
        <rFont val="Times New Roman"/>
        <family val="1"/>
      </rPr>
      <t xml:space="preserve"> 04 0000 151</t>
    </r>
  </si>
  <si>
    <t>Дотация на поддержку мер по обеспечению сбалансированности бюджетов</t>
  </si>
  <si>
    <r>
      <t xml:space="preserve">000 2 02 </t>
    </r>
    <r>
      <rPr>
        <b/>
        <sz val="7"/>
        <rFont val="Times New Roman"/>
        <family val="1"/>
      </rPr>
      <t>02000</t>
    </r>
    <r>
      <rPr>
        <sz val="7"/>
        <rFont val="Times New Roman"/>
        <family val="1"/>
      </rPr>
      <t xml:space="preserve"> 00 0000 151</t>
    </r>
  </si>
  <si>
    <t xml:space="preserve"> Субсидии  (всего)</t>
  </si>
  <si>
    <r>
      <t xml:space="preserve">000 2 02 </t>
    </r>
    <r>
      <rPr>
        <b/>
        <sz val="7"/>
        <rFont val="Times New Roman"/>
        <family val="1"/>
      </rPr>
      <t>02008</t>
    </r>
    <r>
      <rPr>
        <sz val="7"/>
        <rFont val="Times New Roman"/>
        <family val="1"/>
      </rPr>
      <t xml:space="preserve"> 04 0000 151</t>
    </r>
  </si>
  <si>
    <t xml:space="preserve">На обеспечение жильём молодых семей  </t>
  </si>
  <si>
    <t>в том числе:</t>
  </si>
  <si>
    <t xml:space="preserve"> - за счёт федеральных средств</t>
  </si>
  <si>
    <t xml:space="preserve"> - за счёт областных средств</t>
  </si>
  <si>
    <r>
      <t xml:space="preserve">000 2 02 </t>
    </r>
    <r>
      <rPr>
        <b/>
        <sz val="7"/>
        <rFont val="Times New Roman"/>
        <family val="1"/>
      </rPr>
      <t>02041</t>
    </r>
    <r>
      <rPr>
        <sz val="7"/>
        <rFont val="Times New Roman"/>
        <family val="1"/>
      </rPr>
      <t xml:space="preserve"> 04 0000 151</t>
    </r>
  </si>
  <si>
    <t xml:space="preserve">На строительство, модернизацию, ремонт и содержание автомобильных дорог общего пользования                                                                            </t>
  </si>
  <si>
    <r>
      <t xml:space="preserve">000 2 02 </t>
    </r>
    <r>
      <rPr>
        <b/>
        <sz val="7"/>
        <rFont val="Times New Roman"/>
        <family val="1"/>
      </rPr>
      <t>02077</t>
    </r>
    <r>
      <rPr>
        <sz val="7"/>
        <rFont val="Times New Roman"/>
        <family val="1"/>
      </rPr>
      <t xml:space="preserve"> 04 0000 151</t>
    </r>
  </si>
  <si>
    <t xml:space="preserve"> На бюджетные инвестиции в объекты кап.строительства собственности мун.образований  </t>
  </si>
  <si>
    <r>
      <t xml:space="preserve">000 2 02 </t>
    </r>
    <r>
      <rPr>
        <b/>
        <sz val="7"/>
        <rFont val="Times New Roman"/>
        <family val="1"/>
      </rPr>
      <t>02088</t>
    </r>
    <r>
      <rPr>
        <sz val="7"/>
        <rFont val="Times New Roman"/>
        <family val="1"/>
      </rPr>
      <t xml:space="preserve"> 04 000</t>
    </r>
    <r>
      <rPr>
        <b/>
        <sz val="7"/>
        <rFont val="Times New Roman"/>
        <family val="1"/>
      </rPr>
      <t>1</t>
    </r>
    <r>
      <rPr>
        <sz val="7"/>
        <rFont val="Times New Roman"/>
        <family val="1"/>
      </rPr>
      <t xml:space="preserve"> 151</t>
    </r>
  </si>
  <si>
    <r>
      <t xml:space="preserve">На обесп меропр </t>
    </r>
    <r>
      <rPr>
        <u val="single"/>
        <sz val="8"/>
        <rFont val="Arial Cyr"/>
        <family val="2"/>
      </rPr>
      <t>по кап ремонту</t>
    </r>
    <r>
      <rPr>
        <sz val="8"/>
        <rFont val="Arial Cyr"/>
        <family val="2"/>
      </rPr>
      <t xml:space="preserve"> многокварт домов, за счёт Фонда   </t>
    </r>
  </si>
  <si>
    <r>
      <t xml:space="preserve">000 2 02 </t>
    </r>
    <r>
      <rPr>
        <b/>
        <sz val="7"/>
        <rFont val="Times New Roman"/>
        <family val="1"/>
      </rPr>
      <t>02089</t>
    </r>
    <r>
      <rPr>
        <sz val="7"/>
        <rFont val="Times New Roman"/>
        <family val="1"/>
      </rPr>
      <t xml:space="preserve"> 04 000</t>
    </r>
    <r>
      <rPr>
        <b/>
        <sz val="7"/>
        <rFont val="Times New Roman"/>
        <family val="1"/>
      </rPr>
      <t>1</t>
    </r>
    <r>
      <rPr>
        <sz val="7"/>
        <rFont val="Times New Roman"/>
        <family val="1"/>
      </rPr>
      <t xml:space="preserve"> 151</t>
    </r>
  </si>
  <si>
    <r>
      <t xml:space="preserve">На обесп меропр </t>
    </r>
    <r>
      <rPr>
        <u val="single"/>
        <sz val="8"/>
        <rFont val="Arial Cyr"/>
        <family val="2"/>
      </rPr>
      <t>по кап рем</t>
    </r>
    <r>
      <rPr>
        <sz val="8"/>
        <rFont val="Arial Cyr"/>
        <family val="2"/>
      </rPr>
      <t xml:space="preserve"> многокварт домов  за счёт средств бюджетов </t>
    </r>
  </si>
  <si>
    <r>
      <t xml:space="preserve">000 2 02 </t>
    </r>
    <r>
      <rPr>
        <b/>
        <sz val="7"/>
        <rFont val="Times New Roman"/>
        <family val="1"/>
      </rPr>
      <t>02145</t>
    </r>
    <r>
      <rPr>
        <sz val="7"/>
        <rFont val="Times New Roman"/>
        <family val="1"/>
      </rPr>
      <t xml:space="preserve"> 04 0000 151</t>
    </r>
  </si>
  <si>
    <t xml:space="preserve">На модернизацию региональных систем общего образования </t>
  </si>
  <si>
    <t xml:space="preserve"> - на текущий ремонт школ</t>
  </si>
  <si>
    <t xml:space="preserve"> - на энергоаудит</t>
  </si>
  <si>
    <r>
      <t xml:space="preserve">000 2 02 </t>
    </r>
    <r>
      <rPr>
        <b/>
        <sz val="7"/>
        <rFont val="Times New Roman"/>
        <family val="1"/>
      </rPr>
      <t>02999</t>
    </r>
    <r>
      <rPr>
        <sz val="7"/>
        <rFont val="Times New Roman"/>
        <family val="1"/>
      </rPr>
      <t xml:space="preserve"> 04 0000 151</t>
    </r>
  </si>
  <si>
    <t xml:space="preserve"> Прочие субсидии </t>
  </si>
  <si>
    <t xml:space="preserve"> - на питание учащимся (50% затрат) и за молоко (100%) </t>
  </si>
  <si>
    <t xml:space="preserve"> - на организацию летнего отдыха</t>
  </si>
  <si>
    <t xml:space="preserve"> - на капитальный ремонт и ремонт дворовых территорий многоквартирных домов, проездов к дворовым территориям многоквартирных домов</t>
  </si>
  <si>
    <r>
      <t xml:space="preserve">000 2 02 </t>
    </r>
    <r>
      <rPr>
        <b/>
        <sz val="7"/>
        <rFont val="Times New Roman"/>
        <family val="1"/>
      </rPr>
      <t>03000</t>
    </r>
    <r>
      <rPr>
        <sz val="7"/>
        <rFont val="Times New Roman"/>
        <family val="1"/>
      </rPr>
      <t xml:space="preserve"> 00 0000 151</t>
    </r>
  </si>
  <si>
    <t xml:space="preserve"> Субвенции  (всего)</t>
  </si>
  <si>
    <r>
      <t xml:space="preserve">000 2 02 </t>
    </r>
    <r>
      <rPr>
        <b/>
        <sz val="7"/>
        <rFont val="Times New Roman"/>
        <family val="1"/>
      </rPr>
      <t>03003</t>
    </r>
    <r>
      <rPr>
        <sz val="7"/>
        <rFont val="Times New Roman"/>
        <family val="1"/>
      </rPr>
      <t xml:space="preserve"> 04 0000 151</t>
    </r>
  </si>
  <si>
    <t xml:space="preserve">На государственную регистрацию актов гражданского состояния (ЗАГС)  </t>
  </si>
  <si>
    <r>
      <t xml:space="preserve">000 2 02 </t>
    </r>
    <r>
      <rPr>
        <b/>
        <sz val="7"/>
        <rFont val="Times New Roman"/>
        <family val="1"/>
      </rPr>
      <t>03007</t>
    </r>
    <r>
      <rPr>
        <sz val="7"/>
        <rFont val="Times New Roman"/>
        <family val="1"/>
      </rPr>
      <t xml:space="preserve"> 04 0000 151</t>
    </r>
  </si>
  <si>
    <t xml:space="preserve">На составление (изменение и дополнение) списков кандидатов присяжных заседателей </t>
  </si>
  <si>
    <r>
      <t xml:space="preserve">000 2 02 </t>
    </r>
    <r>
      <rPr>
        <b/>
        <sz val="7"/>
        <rFont val="Times New Roman"/>
        <family val="1"/>
      </rPr>
      <t>03020</t>
    </r>
    <r>
      <rPr>
        <sz val="7"/>
        <rFont val="Times New Roman"/>
        <family val="1"/>
      </rPr>
      <t xml:space="preserve"> 04 0000 151</t>
    </r>
  </si>
  <si>
    <t xml:space="preserve">На выплату единовременных пособий при всех формах устройства детей, лишённых родительского попечения, в семью </t>
  </si>
  <si>
    <r>
      <t xml:space="preserve">000 2 02 </t>
    </r>
    <r>
      <rPr>
        <b/>
        <sz val="7"/>
        <rFont val="Times New Roman"/>
        <family val="1"/>
      </rPr>
      <t>03021</t>
    </r>
    <r>
      <rPr>
        <sz val="7"/>
        <rFont val="Times New Roman"/>
        <family val="1"/>
      </rPr>
      <t xml:space="preserve"> 04 0000 151</t>
    </r>
  </si>
  <si>
    <t xml:space="preserve">Классное руководство        </t>
  </si>
  <si>
    <r>
      <t xml:space="preserve">000 2 02 </t>
    </r>
    <r>
      <rPr>
        <b/>
        <sz val="7"/>
        <rFont val="Times New Roman"/>
        <family val="1"/>
      </rPr>
      <t>03024</t>
    </r>
    <r>
      <rPr>
        <sz val="7"/>
        <rFont val="Times New Roman"/>
        <family val="1"/>
      </rPr>
      <t xml:space="preserve"> 04 0000 151</t>
    </r>
  </si>
  <si>
    <t xml:space="preserve">На выполнение передаваемых полномочй субъектов  </t>
  </si>
  <si>
    <t xml:space="preserve"> - Административная комиссия</t>
  </si>
  <si>
    <t xml:space="preserve"> - Комиссия по делам несовершеннолетних</t>
  </si>
  <si>
    <t xml:space="preserve"> - Полномочия в сфере трудовых отношений</t>
  </si>
  <si>
    <t xml:space="preserve"> - Отдел опеки и попечительства</t>
  </si>
  <si>
    <t xml:space="preserve"> - Обеспечение бесплатного проезда детям из числа детей-сирот</t>
  </si>
  <si>
    <t xml:space="preserve"> - Единовременная выплата на ремонт жилых помещений, закреплённых на правах собственности за детьми-сиротами и детьми, оставшимися без попечения родителей, а также лиц из их числа </t>
  </si>
  <si>
    <r>
      <t xml:space="preserve">000 2 02 </t>
    </r>
    <r>
      <rPr>
        <b/>
        <sz val="7"/>
        <rFont val="Times New Roman"/>
        <family val="1"/>
      </rPr>
      <t>03026</t>
    </r>
    <r>
      <rPr>
        <sz val="7"/>
        <rFont val="Times New Roman"/>
        <family val="1"/>
      </rPr>
      <t xml:space="preserve"> 04 0000 151</t>
    </r>
  </si>
  <si>
    <t xml:space="preserve">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  </t>
  </si>
  <si>
    <r>
      <t xml:space="preserve">000 2 02 </t>
    </r>
    <r>
      <rPr>
        <b/>
        <sz val="7"/>
        <rFont val="Times New Roman"/>
        <family val="1"/>
      </rPr>
      <t>03027</t>
    </r>
    <r>
      <rPr>
        <sz val="7"/>
        <rFont val="Times New Roman"/>
        <family val="1"/>
      </rPr>
      <t xml:space="preserve"> 04 0000 151</t>
    </r>
  </si>
  <si>
    <t xml:space="preserve">На содержание ребёнка в семье опекуна и приёмной семье, а также вознаграждение, причитающееся приёмному родителю        </t>
  </si>
  <si>
    <r>
      <t xml:space="preserve">000 2 02 </t>
    </r>
    <r>
      <rPr>
        <b/>
        <sz val="7"/>
        <rFont val="Times New Roman"/>
        <family val="1"/>
      </rPr>
      <t>03029</t>
    </r>
    <r>
      <rPr>
        <sz val="7"/>
        <rFont val="Times New Roman"/>
        <family val="1"/>
      </rPr>
      <t xml:space="preserve"> 04 0000 151</t>
    </r>
  </si>
  <si>
    <t xml:space="preserve">На выплату компенсации части родительской платы за содержание ребёнка в муниципальных дошкольных учреждениях </t>
  </si>
  <si>
    <r>
      <t xml:space="preserve">000 2 02 </t>
    </r>
    <r>
      <rPr>
        <b/>
        <sz val="7"/>
        <rFont val="Times New Roman"/>
        <family val="1"/>
      </rPr>
      <t>03069</t>
    </r>
    <r>
      <rPr>
        <sz val="7"/>
        <rFont val="Times New Roman"/>
        <family val="1"/>
      </rPr>
      <t xml:space="preserve"> 04 0000 151</t>
    </r>
  </si>
  <si>
    <t xml:space="preserve">На обеспечение жильём отдельных категорий граждан, установл Фед зак от 12.01.1995г №5-ФЗ "О ветеранах", в соот с Указом Президента РФ от 07.05.2009г №714 </t>
  </si>
  <si>
    <r>
      <t xml:space="preserve">000 2 02 </t>
    </r>
    <r>
      <rPr>
        <b/>
        <sz val="7"/>
        <rFont val="Times New Roman"/>
        <family val="1"/>
      </rPr>
      <t>03070</t>
    </r>
    <r>
      <rPr>
        <sz val="7"/>
        <rFont val="Times New Roman"/>
        <family val="1"/>
      </rPr>
      <t xml:space="preserve"> 04 0000 151</t>
    </r>
  </si>
  <si>
    <r>
      <t>На обеспечение жильём отдельных категорий граждан, у</t>
    </r>
    <r>
      <rPr>
        <sz val="7"/>
        <rFont val="Arial Cyr"/>
        <family val="2"/>
      </rPr>
      <t>становленных Фед зак от 12.01.1995г №5-ФЗ "О ветеранах" и от 24.11.1995г №181-ФЗ "О социальной защите инвалидов в Российской Федерации"</t>
    </r>
    <r>
      <rPr>
        <sz val="8"/>
        <rFont val="Arial Cyr"/>
        <family val="2"/>
      </rPr>
      <t xml:space="preserve"> </t>
    </r>
  </si>
  <si>
    <r>
      <t xml:space="preserve">000 2 02 </t>
    </r>
    <r>
      <rPr>
        <b/>
        <sz val="7"/>
        <rFont val="Times New Roman"/>
        <family val="1"/>
      </rPr>
      <t>03999</t>
    </r>
    <r>
      <rPr>
        <sz val="7"/>
        <rFont val="Times New Roman"/>
        <family val="1"/>
      </rPr>
      <t xml:space="preserve"> 04 0000 151</t>
    </r>
  </si>
  <si>
    <r>
      <t>Прочие субвенции</t>
    </r>
    <r>
      <rPr>
        <i/>
        <sz val="9"/>
        <rFont val="Arial Cyr"/>
        <family val="2"/>
      </rPr>
      <t xml:space="preserve">   </t>
    </r>
  </si>
  <si>
    <t xml:space="preserve">На обеспечение образовательного процесса </t>
  </si>
  <si>
    <t>в т.числе: - на оплату труда с начислениями</t>
  </si>
  <si>
    <t xml:space="preserve">                - на учебные расходы</t>
  </si>
  <si>
    <t>На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</si>
  <si>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На выплату единовременного пособия и компенсации предметов вещевого обеспечения выпускникам муниципальных учреждений, из числа детей-сирот и детей оставшихся без попечения родителей</t>
  </si>
  <si>
    <t>На единовременное пособие на усыновлённого (удочерённого) ребёнка   (Закон Орловской обл  от 12.11.2008г № 832-ОЗ)</t>
  </si>
  <si>
    <r>
      <t xml:space="preserve">000 2 02 </t>
    </r>
    <r>
      <rPr>
        <b/>
        <sz val="7"/>
        <rFont val="Times New Roman"/>
        <family val="1"/>
      </rPr>
      <t>04000</t>
    </r>
    <r>
      <rPr>
        <sz val="7"/>
        <rFont val="Times New Roman"/>
        <family val="1"/>
      </rPr>
      <t xml:space="preserve"> 00 0000 151</t>
    </r>
  </si>
  <si>
    <t>Иные межбюджетные трансферты (всего)</t>
  </si>
  <si>
    <r>
      <t xml:space="preserve">000 2 02 </t>
    </r>
    <r>
      <rPr>
        <b/>
        <sz val="7"/>
        <rFont val="Times New Roman"/>
        <family val="1"/>
      </rPr>
      <t>04025</t>
    </r>
    <r>
      <rPr>
        <sz val="7"/>
        <rFont val="Times New Roman"/>
        <family val="1"/>
      </rPr>
      <t xml:space="preserve"> 00 0000 151</t>
    </r>
  </si>
  <si>
    <t>Межбюджетные трансферты, передаваемые бюджетам на комплектование книжных фондов библиотек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</si>
  <si>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</si>
  <si>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r>
      <t xml:space="preserve">000 2 02 </t>
    </r>
    <r>
      <rPr>
        <b/>
        <sz val="7"/>
        <rFont val="Times New Roman"/>
        <family val="1"/>
      </rPr>
      <t>04999</t>
    </r>
    <r>
      <rPr>
        <sz val="7"/>
        <rFont val="Times New Roman"/>
        <family val="1"/>
      </rPr>
      <t xml:space="preserve"> 00 0000 151</t>
    </r>
  </si>
  <si>
    <t xml:space="preserve"> Прочие межбюджетные трансферты, передаваемые бюджетам (всего)</t>
  </si>
  <si>
    <r>
      <t xml:space="preserve">000 2 02 </t>
    </r>
    <r>
      <rPr>
        <b/>
        <sz val="7"/>
        <rFont val="Times New Roman"/>
        <family val="1"/>
      </rPr>
      <t>04999</t>
    </r>
    <r>
      <rPr>
        <sz val="7"/>
        <rFont val="Times New Roman"/>
        <family val="1"/>
      </rPr>
      <t xml:space="preserve"> 04 0000 151</t>
    </r>
  </si>
  <si>
    <t xml:space="preserve"> -Прочие межбюджетные трансферты, передаваемые бюджетам городских округов </t>
  </si>
  <si>
    <t xml:space="preserve"> - на наказы избирателей</t>
  </si>
  <si>
    <t xml:space="preserve"> - из резервного фонда Правительства Орловской области                                                         (ремонт кровли дома №44а по ул.Советской)</t>
  </si>
  <si>
    <t xml:space="preserve"> - из резервного фонда Правительства Орловской области                                                                         (благоустройство воинских захоронений)</t>
  </si>
  <si>
    <r>
      <t xml:space="preserve">000 2 02 </t>
    </r>
    <r>
      <rPr>
        <b/>
        <sz val="7"/>
        <rFont val="Times New Roman"/>
        <family val="1"/>
      </rPr>
      <t>09023</t>
    </r>
    <r>
      <rPr>
        <sz val="7"/>
        <rFont val="Times New Roman"/>
        <family val="1"/>
      </rPr>
      <t xml:space="preserve"> 00 0000 151</t>
    </r>
  </si>
  <si>
    <t xml:space="preserve">Прочие безвозмездные поступления от бюджетов субъектов (всего) </t>
  </si>
  <si>
    <t>000 8 90 00000 00 0000 000</t>
  </si>
  <si>
    <t xml:space="preserve">ВСЕГО ДОХОДОВ </t>
  </si>
  <si>
    <t>Справочно</t>
  </si>
  <si>
    <t>Из общей суммы доходов:</t>
  </si>
  <si>
    <t xml:space="preserve"> - За счёт собственных средств</t>
  </si>
  <si>
    <t xml:space="preserve">                    Удельный вес (в общем объёме доходов)</t>
  </si>
  <si>
    <t xml:space="preserve"> - На выполнение областных и федеральных полномочий</t>
  </si>
  <si>
    <t>Расходы</t>
  </si>
  <si>
    <t>Код</t>
  </si>
  <si>
    <t>Наименование показателей</t>
  </si>
  <si>
    <t>Финансирование</t>
  </si>
  <si>
    <t>отклонение от плана             2012 года</t>
  </si>
  <si>
    <t xml:space="preserve">Кассовое исполнение </t>
  </si>
  <si>
    <t>за I полугодие 2012 года</t>
  </si>
  <si>
    <t>I полугодие</t>
  </si>
  <si>
    <t>Сумма</t>
  </si>
  <si>
    <t>%                      выпол- нения</t>
  </si>
  <si>
    <t>Остатки на лицевых счетах</t>
  </si>
  <si>
    <t>01 00</t>
  </si>
  <si>
    <t>Общегосударственные вопросы</t>
  </si>
  <si>
    <t>Удельный вес (%)</t>
  </si>
  <si>
    <t>01 02</t>
  </si>
  <si>
    <t>Глава города</t>
  </si>
  <si>
    <t>01 03</t>
  </si>
  <si>
    <t>Мценский городской Совет народных депутатов</t>
  </si>
  <si>
    <t>в т.ч</t>
  </si>
  <si>
    <t>Совет (аппарат)</t>
  </si>
  <si>
    <t>Председатель горсовета</t>
  </si>
  <si>
    <t>Депутаты горсовета</t>
  </si>
  <si>
    <t>01 04</t>
  </si>
  <si>
    <t>Администрация города  (аппарат)</t>
  </si>
  <si>
    <t>01 05</t>
  </si>
  <si>
    <r>
      <t xml:space="preserve">Судебная система </t>
    </r>
    <r>
      <rPr>
        <sz val="8"/>
        <rFont val="Times New Roman"/>
        <family val="1"/>
      </rPr>
      <t>(составление (изменение и дополнение) списков кандидатов в присяжные заседатели)</t>
    </r>
  </si>
  <si>
    <t>01 06</t>
  </si>
  <si>
    <t xml:space="preserve">Финансовые органы и органы финансового (финансово - бюджетного) надзора                                                           </t>
  </si>
  <si>
    <t>Финансовое управление администрации города</t>
  </si>
  <si>
    <t>Контрольно-счётная палата</t>
  </si>
  <si>
    <t>01 07</t>
  </si>
  <si>
    <t>Выборы</t>
  </si>
  <si>
    <t>Выборы депутатов горсовета</t>
  </si>
  <si>
    <t>Выборы главы города</t>
  </si>
  <si>
    <t>01 13</t>
  </si>
  <si>
    <t>Резервные фонды местных администраций</t>
  </si>
  <si>
    <t>Другие общегосударственные вопросы (всего)</t>
  </si>
  <si>
    <t>Управление по муниципальному имуществу города</t>
  </si>
  <si>
    <t>Административная комиссия</t>
  </si>
  <si>
    <t>Комиссия по делам несовершеннолетних</t>
  </si>
  <si>
    <t>Полномочия в сфере трудовых отношений</t>
  </si>
  <si>
    <t>Итого:(по ЦС 002 04 00 и переданным полномочиям)</t>
  </si>
  <si>
    <r>
      <t xml:space="preserve">Прочие расходы </t>
    </r>
    <r>
      <rPr>
        <sz val="7"/>
        <rFont val="Times New Roman"/>
        <family val="1"/>
      </rPr>
      <t>(Приложение 1</t>
    </r>
    <r>
      <rPr>
        <sz val="8"/>
        <rFont val="Times New Roman"/>
        <family val="1"/>
      </rPr>
      <t xml:space="preserve">)  </t>
    </r>
  </si>
  <si>
    <t xml:space="preserve">Оценка недвижимости, признание прав и регулирование отношений по гос. и муниципальной собственности </t>
  </si>
  <si>
    <t>ЗАГС</t>
  </si>
  <si>
    <t>04 00</t>
  </si>
  <si>
    <t>Национальная экономика</t>
  </si>
  <si>
    <t>04 09</t>
  </si>
  <si>
    <t>Дорожное хозяйство (дорожные фонды)</t>
  </si>
  <si>
    <r>
      <t xml:space="preserve"> Строительство, реконструкция, капитальный ремонт и содержание сети автомобильных дорог </t>
    </r>
    <r>
      <rPr>
        <i/>
        <sz val="8"/>
        <rFont val="Times New Roman"/>
        <family val="1"/>
      </rPr>
      <t>общего пользования</t>
    </r>
    <r>
      <rPr>
        <sz val="8"/>
        <rFont val="Times New Roman"/>
        <family val="1"/>
      </rPr>
      <t xml:space="preserve"> местного значения и искусственных сооружений на них</t>
    </r>
  </si>
  <si>
    <t xml:space="preserve"> в т.ч.- санитарное содержание дорог и сооружений на них</t>
  </si>
  <si>
    <t xml:space="preserve"> - ремонт дорог  и сооружений на них</t>
  </si>
  <si>
    <r>
      <t xml:space="preserve"> - текущий ремонт дорог </t>
    </r>
    <r>
      <rPr>
        <sz val="8"/>
        <rFont val="Times New Roman"/>
        <family val="1"/>
      </rPr>
      <t>(по предложениям избирателей)</t>
    </r>
  </si>
  <si>
    <t xml:space="preserve"> - капитальный ремонт дорог</t>
  </si>
  <si>
    <t xml:space="preserve"> Содержание и развитие дорожного хозяйства</t>
  </si>
  <si>
    <t>- ремонт улично-дорожной сети  (свод)</t>
  </si>
  <si>
    <t>в т.ч:  - засчёт средств дорожного фонда</t>
  </si>
  <si>
    <t xml:space="preserve">          - засчёт собственных средств (в доле софинансирования)</t>
  </si>
  <si>
    <t xml:space="preserve"> - ремонт проездов к дворовым территориям многоквартирных домов и дворовых территорий многоквартирных домов    (свод)</t>
  </si>
  <si>
    <t>04 12</t>
  </si>
  <si>
    <t>Другие вопросы в области национальной экономики</t>
  </si>
  <si>
    <t>в т.ч.</t>
  </si>
  <si>
    <t>Городская целевая программа "Стимумирование развития жилищного строительства на 2011-2015 годы в городе Мценске Орловской области"</t>
  </si>
  <si>
    <t>05 00</t>
  </si>
  <si>
    <t>Жилищно-коммунальное хозяйство</t>
  </si>
  <si>
    <t>05 01</t>
  </si>
  <si>
    <t>Жилищное хозяйство</t>
  </si>
  <si>
    <t>"Обеспечение мероприятий по капитальному ремонту многоквартирных домов и переселение граждан из аварийного жилищного фонда"  - (всего)</t>
  </si>
  <si>
    <t xml:space="preserve"> в т.ч.- за счёт гос.корпорации Фонда содействия реформированию ЖКХ </t>
  </si>
  <si>
    <t xml:space="preserve">         - по капремонту (за счёт Фонда)</t>
  </si>
  <si>
    <t xml:space="preserve"> - по капремонту (за счёт бюджетов) - всего</t>
  </si>
  <si>
    <t xml:space="preserve">         - по капремонту (за счёт областного бюджета)</t>
  </si>
  <si>
    <t xml:space="preserve">         - по капремонту (за счёт городского бюджета)</t>
  </si>
  <si>
    <t xml:space="preserve"> Ремонт проездов к дворовым территориям многоквартирных домов и дворовых территорий многоквартирных домов (свод)</t>
  </si>
  <si>
    <t>Поддержка жилищного хозяйства (всего)</t>
  </si>
  <si>
    <t xml:space="preserve"> - Капремонт жилого фонда (всего)</t>
  </si>
  <si>
    <t>в т.ч.: - доля собственника по кап рем (5% за счёт гор бюджета)</t>
  </si>
  <si>
    <t xml:space="preserve">           - капитальный ремонт</t>
  </si>
  <si>
    <t xml:space="preserve">           - резервный фонд Правительства Орловской области (ремонт кровли дома № 44а по ул. Советской)  </t>
  </si>
  <si>
    <t xml:space="preserve"> - Мероприятия в области жилищного хозяйства</t>
  </si>
  <si>
    <t xml:space="preserve"> в т.ч.  -  по предложениям избирателей</t>
  </si>
  <si>
    <t xml:space="preserve">              - наказы избирателей депутатам областного Совета</t>
  </si>
  <si>
    <t>05 02</t>
  </si>
  <si>
    <t>Коммунальное хозяйство</t>
  </si>
  <si>
    <t xml:space="preserve"> - Убытки по бане</t>
  </si>
  <si>
    <t>05 03</t>
  </si>
  <si>
    <t xml:space="preserve">Благоустройство </t>
  </si>
  <si>
    <t>Уличное освещение</t>
  </si>
  <si>
    <t>в т.ч. -  уличное освещение</t>
  </si>
  <si>
    <t xml:space="preserve">           -  ТО уличных сетей</t>
  </si>
  <si>
    <t xml:space="preserve">Озеленение </t>
  </si>
  <si>
    <t>в т.ч. -  бюджет</t>
  </si>
  <si>
    <t xml:space="preserve">          -  по предложениям избирателей</t>
  </si>
  <si>
    <t>Организация и содержание мест захоронения</t>
  </si>
  <si>
    <t xml:space="preserve">           - резервный фонд Правительства Орловской области (благоустройство воинских захоронений и памятных знаков)  </t>
  </si>
  <si>
    <t>Прочие мероприятия по благоустройству</t>
  </si>
  <si>
    <t>0505</t>
  </si>
  <si>
    <t>Другие вопросы в области ЖКХ</t>
  </si>
  <si>
    <t>в т.ч:</t>
  </si>
  <si>
    <t xml:space="preserve">Управление жилищно-коммунального хозяйства </t>
  </si>
  <si>
    <r>
      <t>Мун целевая программа</t>
    </r>
    <r>
      <rPr>
        <sz val="8"/>
        <rFont val="Times New Roman"/>
        <family val="1"/>
      </rPr>
      <t xml:space="preserve"> "Комплексное развитие коммунальной инфраструктуры города Мценска на 2011-2015 годы"</t>
    </r>
  </si>
  <si>
    <t>07 00</t>
  </si>
  <si>
    <t xml:space="preserve">Образование </t>
  </si>
  <si>
    <t>07 01</t>
  </si>
  <si>
    <t xml:space="preserve"> - Дошкольное образование</t>
  </si>
  <si>
    <t>07 02</t>
  </si>
  <si>
    <t xml:space="preserve"> - Общее образование </t>
  </si>
  <si>
    <t>07 07</t>
  </si>
  <si>
    <t xml:space="preserve"> - Молодежная политика и оздоровление детей</t>
  </si>
  <si>
    <t>07 09</t>
  </si>
  <si>
    <t xml:space="preserve"> - Другие вопросы в области образования</t>
  </si>
  <si>
    <t>МБДОУ детский сад № 1</t>
  </si>
  <si>
    <t>МБДОУ детский сад № 4</t>
  </si>
  <si>
    <t>МБДОУ детский сад № 5</t>
  </si>
  <si>
    <t>МБДОУ детский сад № 6</t>
  </si>
  <si>
    <t>МБДОУ детский сад № 7</t>
  </si>
  <si>
    <t>МБДОУ детский сад № 9</t>
  </si>
  <si>
    <t>МБДОУ детский сад № 10</t>
  </si>
  <si>
    <t>МБДОУ детский сад № 11</t>
  </si>
  <si>
    <t>МБДОУ детский сад № 12</t>
  </si>
  <si>
    <t>МБДОУ детский сад № 13</t>
  </si>
  <si>
    <t>МБДОУ детский сад № 14</t>
  </si>
  <si>
    <t>МБДОУ детский сад № 15</t>
  </si>
  <si>
    <t>Итого по учреждениям дошкольного образования (по ЦС 420 99 00)</t>
  </si>
  <si>
    <t>Муниципальная целевая программа "Развитие сети дошкольных образовательных учреждений города Мценска на 2011- 2016 годы" (всего)</t>
  </si>
  <si>
    <t>По предложениям избирателей (всего)</t>
  </si>
  <si>
    <t>Наказы избирателей депутатам областного Совета  (для д/сада № 9)</t>
  </si>
  <si>
    <t>Всего по учреждениям дошкольного образования</t>
  </si>
  <si>
    <r>
      <t>в т.ч</t>
    </r>
    <r>
      <rPr>
        <sz val="8"/>
        <rFont val="Times New Roman"/>
        <family val="1"/>
      </rPr>
      <t>: за счёт собственных средств</t>
    </r>
  </si>
  <si>
    <t xml:space="preserve">        за счёт областных средств </t>
  </si>
  <si>
    <t xml:space="preserve">                                                    ГРП  0702</t>
  </si>
  <si>
    <t>МБОУ средняя школа № 1</t>
  </si>
  <si>
    <r>
      <t>в т.ч.</t>
    </r>
    <r>
      <rPr>
        <sz val="8"/>
        <rFont val="Times New Roman"/>
        <family val="1"/>
      </rPr>
      <t>:  - за счёт собственных средств</t>
    </r>
  </si>
  <si>
    <r>
      <t xml:space="preserve">            - за счёт областных средств (</t>
    </r>
    <r>
      <rPr>
        <sz val="7"/>
        <rFont val="Times New Roman"/>
        <family val="1"/>
      </rPr>
      <t>на образовательный процесс и питание</t>
    </r>
    <r>
      <rPr>
        <sz val="8"/>
        <rFont val="Times New Roman"/>
        <family val="1"/>
      </rPr>
      <t>)</t>
    </r>
  </si>
  <si>
    <t>МБОУ средняя школа № 2</t>
  </si>
  <si>
    <t>МБОУ средняя школа № 3</t>
  </si>
  <si>
    <t>МБОУ средняя школа № 4</t>
  </si>
  <si>
    <t>МБОУ - лицей № 5</t>
  </si>
  <si>
    <t>МБОУ средняя школа № 7</t>
  </si>
  <si>
    <t>МБОУ средняя школа № 8</t>
  </si>
  <si>
    <t>МБОУ средняя школа № 9</t>
  </si>
  <si>
    <t>МБОУ гимназия города Мценска</t>
  </si>
  <si>
    <r>
      <t>Итого по образовательным учреждениям  (</t>
    </r>
    <r>
      <rPr>
        <sz val="7"/>
        <rFont val="Times New Roman"/>
        <family val="1"/>
      </rPr>
      <t>на образовательный процесс и питание</t>
    </r>
    <r>
      <rPr>
        <b/>
        <sz val="8"/>
        <rFont val="Times New Roman"/>
        <family val="1"/>
      </rPr>
      <t>)</t>
    </r>
  </si>
  <si>
    <t>в том числе: за счёт собственных средств</t>
  </si>
  <si>
    <t xml:space="preserve">                       за счёт федеральных и областных средств</t>
  </si>
  <si>
    <t>Ежемесячное денежное вознаграждение за классное руководство (всего)</t>
  </si>
  <si>
    <t>Наказы избирателей депутатам областного Совета (всего)</t>
  </si>
  <si>
    <t>На реализацию мероприятий комплекса мер модернизации системы общего образования Орловской облпсти (свод)</t>
  </si>
  <si>
    <t xml:space="preserve">           - за счёт федеральных и областных средств </t>
  </si>
  <si>
    <t>Всего по общеобразовательным учреждениям</t>
  </si>
  <si>
    <t>МОУДОД "Детско-юношеский центр"</t>
  </si>
  <si>
    <t>МОУДОД "Центр внешкольной работы"</t>
  </si>
  <si>
    <t>МОУДОД "Станция юных техников"</t>
  </si>
  <si>
    <t>МУДОД "Детско-юношеская спортивная школа"</t>
  </si>
  <si>
    <t>МОУДОД "Мценская детская школа искусств"</t>
  </si>
  <si>
    <t>МОУДОД "Мценская детская художественная школа"</t>
  </si>
  <si>
    <t>Итого:(Музыкальная+Художественная школы)</t>
  </si>
  <si>
    <t>Итого по внешкольным учреждениям в образовании (к 0702)</t>
  </si>
  <si>
    <t>Общее образование (свод)</t>
  </si>
  <si>
    <t>ГРП 07 07</t>
  </si>
  <si>
    <t>Отдых детей в каникулярное время (всего)</t>
  </si>
  <si>
    <t>Проведение мероприятий для детей и молодёжи (всего)</t>
  </si>
  <si>
    <t>в том числе: -через Администрацию</t>
  </si>
  <si>
    <t xml:space="preserve">                        - через Управление образования администрации города</t>
  </si>
  <si>
    <t>Городская целевая программа "Комплексные меры противодействия злоупотреблению наркотиками и их незаконному обороту на 2011-2015 годы"</t>
  </si>
  <si>
    <t>Молодёжная политика и оздоровление детей (свод)</t>
  </si>
  <si>
    <t>ГРП 07 09</t>
  </si>
  <si>
    <t>Управление образования администрации города</t>
  </si>
  <si>
    <t>МОУ "Центр психолого-медико-социального сопровождения"</t>
  </si>
  <si>
    <t>Мероприятия в области образования</t>
  </si>
  <si>
    <t xml:space="preserve"> - Выплата ежегодной премии педагогическим работникам муниципальных образовательных учреждений города Мценска (№ 167 - МПА от 23.09.2008г.)</t>
  </si>
  <si>
    <t xml:space="preserve"> - Строительство II очереди спортивного комплекса школы № 9</t>
  </si>
  <si>
    <t xml:space="preserve">                       за счёт областных средств</t>
  </si>
  <si>
    <t>Другие вопросы в области образования (свод)</t>
  </si>
  <si>
    <t>08 00</t>
  </si>
  <si>
    <t>Культура и кинематография</t>
  </si>
  <si>
    <t>08 01</t>
  </si>
  <si>
    <t xml:space="preserve"> Культура </t>
  </si>
  <si>
    <t>МБУ "Мценский Дворец культуры"</t>
  </si>
  <si>
    <t>МБУ "Мценский Дворец культуры" (по предложениям избирателей)</t>
  </si>
  <si>
    <t>МБУ "Парк культуры и отдыха"</t>
  </si>
  <si>
    <t>МБУ "Парк культуры и отдыха" (по предложениям избирателей)</t>
  </si>
  <si>
    <t>МБУ "Краеведческий музей им. Г.Ф.Соловьева"</t>
  </si>
  <si>
    <t>МБУ "Мценская художественная галерея"</t>
  </si>
  <si>
    <t>МБУ "Централизованная библиотечная система"</t>
  </si>
  <si>
    <t>Комплектование книжных фондов библиотек</t>
  </si>
  <si>
    <t xml:space="preserve">Наказы избирателей депутатам областного Совета (для Дворца культуры) </t>
  </si>
  <si>
    <t>08 04</t>
  </si>
  <si>
    <t>Другие вопросы в области культуры и кинематографии</t>
  </si>
  <si>
    <r>
      <t>Гор.цел.программа</t>
    </r>
    <r>
      <rPr>
        <sz val="8"/>
        <rFont val="Times New Roman"/>
        <family val="1"/>
      </rPr>
      <t xml:space="preserve"> "Культура и искусство г.Мценска на 2011-2015 годы"</t>
    </r>
  </si>
  <si>
    <t>09 00</t>
  </si>
  <si>
    <t>Здравоохранение</t>
  </si>
  <si>
    <t>09 09</t>
  </si>
  <si>
    <t>Другие вопросы в области здравоохранения</t>
  </si>
  <si>
    <r>
      <t>Городская целевая программа</t>
    </r>
    <r>
      <rPr>
        <sz val="8"/>
        <rFont val="Times New Roman"/>
        <family val="1"/>
      </rPr>
      <t xml:space="preserve"> "Медицинские кадры" на 2007-2011 годы</t>
    </r>
  </si>
  <si>
    <t>1000</t>
  </si>
  <si>
    <t>Социальная политика</t>
  </si>
  <si>
    <t>10 01</t>
  </si>
  <si>
    <t xml:space="preserve">Пенсионное обеспечение </t>
  </si>
  <si>
    <t xml:space="preserve">Расходы на возмещение доплат к пенсии лицам, замещавшим муниципальные должности муниципальной службы в г.Мценске </t>
  </si>
  <si>
    <t>Персональные надбавки местного значения</t>
  </si>
  <si>
    <t>10 03</t>
  </si>
  <si>
    <t xml:space="preserve">Социальное обеспечение населения </t>
  </si>
  <si>
    <t>в т. ч.</t>
  </si>
  <si>
    <r>
      <t>Программа "Обеспечение жильём молодых семей</t>
    </r>
    <r>
      <rPr>
        <sz val="7"/>
        <rFont val="Times New Roman"/>
        <family val="1"/>
      </rPr>
      <t>"</t>
    </r>
  </si>
  <si>
    <t>в том числе: - за счёт собственных средств</t>
  </si>
  <si>
    <t xml:space="preserve">                        - за счёт федеральных средств</t>
  </si>
  <si>
    <t xml:space="preserve">                        - за счёт областных средств</t>
  </si>
  <si>
    <t>Обеспечение жильем ветеранов и инвалидов (свод)</t>
  </si>
  <si>
    <t xml:space="preserve">Обеспечение жильём отдельных категорий граждан, установл Фед зак от 12.01.1995г №5-ФЗ "О ветеранах", в соотв с Указом Президента РФ от 07.05.2009г №714 </t>
  </si>
  <si>
    <t xml:space="preserve"> Обеспечение жильём отдельных категорий граждан, установленных Фед зак от 12.01.1995г №5-ФЗ "О ветеранах" и от 24.11.1995г №181-ФЗ "О социальной защите инвалидов в Российской Федерации" </t>
  </si>
  <si>
    <r>
      <t>Оказание социальной помощи</t>
    </r>
    <r>
      <rPr>
        <sz val="8"/>
        <rFont val="Times New Roman"/>
        <family val="1"/>
      </rPr>
      <t xml:space="preserve"> (</t>
    </r>
    <r>
      <rPr>
        <sz val="7"/>
        <rFont val="Times New Roman"/>
        <family val="1"/>
      </rPr>
      <t>Решение Мценского городского Совета народных депутатов от 26.01.2006 г. №78/896-ГС "О дополнительных социальных гарантиях гражданам, предоставляемых за счёт средств бюджета города Мценска"</t>
    </r>
    <r>
      <rPr>
        <sz val="8"/>
        <rFont val="Times New Roman"/>
        <family val="1"/>
      </rPr>
      <t xml:space="preserve">)  </t>
    </r>
  </si>
  <si>
    <t>10 04</t>
  </si>
  <si>
    <t>Охрана семьи и детства</t>
  </si>
  <si>
    <t>Выплата единовременного пособия при всех формах устройства детей, лишённых родительского попечения, в семью</t>
  </si>
  <si>
    <t>Обеспечение жильем детей -сирот</t>
  </si>
  <si>
    <t>Компенсация части родительской платы за содержание ребёнка в дошкольном учереждении</t>
  </si>
  <si>
    <r>
      <t xml:space="preserve">Содержание ребёнка в семье опекуна и приёмной семье, </t>
    </r>
    <r>
      <rPr>
        <i/>
        <sz val="8"/>
        <rFont val="Times New Roman"/>
        <family val="1"/>
      </rPr>
      <t>а также</t>
    </r>
    <r>
      <rPr>
        <sz val="8"/>
        <rFont val="Times New Roman"/>
        <family val="1"/>
      </rPr>
      <t xml:space="preserve"> вознагрждение приёмного родителя</t>
    </r>
  </si>
  <si>
    <t>-Выплаты приёмной семье на содержание подопечных детей</t>
  </si>
  <si>
    <t xml:space="preserve">-Вознаграждание приёмному родителю </t>
  </si>
  <si>
    <t>-Выплаты семьям опекунов на содержание подопечных детей</t>
  </si>
  <si>
    <t xml:space="preserve">Единовременное пособие и компенсация предметов вещевого обеспечения выпускникам муниципальных учреждений, из числа детей-сирот и детей оставшихся без попечения родителей </t>
  </si>
  <si>
    <t>Обеспечение бесплатного проезда детям, из числа детей - сирот</t>
  </si>
  <si>
    <t xml:space="preserve">Единовременная выплата на ремонт жилых помещений, закреплённых на провах собственности за детьми-сиротами и детьми, оставшимися без попечения родителей, а также лиц из их числа </t>
  </si>
  <si>
    <r>
      <t xml:space="preserve">Единовременное пособие на усыновлённого (удочерённого) ребёнка                                                               </t>
    </r>
    <r>
      <rPr>
        <sz val="7"/>
        <rFont val="Times New Roman"/>
        <family val="1"/>
      </rPr>
      <t>(Закон Орловской области от 12.11.2008 года №832-ОЗ)</t>
    </r>
  </si>
  <si>
    <t>10 06</t>
  </si>
  <si>
    <t xml:space="preserve">Другие вопросы в области соц политики </t>
  </si>
  <si>
    <t>Отдел опеки и попечительства</t>
  </si>
  <si>
    <t>11 00</t>
  </si>
  <si>
    <t>Физическая культура и спорт</t>
  </si>
  <si>
    <t>11 01</t>
  </si>
  <si>
    <t xml:space="preserve">Физическая культура </t>
  </si>
  <si>
    <t>Мероприятия в области физической культуры</t>
  </si>
  <si>
    <t>12 00</t>
  </si>
  <si>
    <t>Средства массовой информации</t>
  </si>
  <si>
    <t>12 01</t>
  </si>
  <si>
    <t xml:space="preserve"> Телевидение и радиовещание</t>
  </si>
  <si>
    <t>МАУ "Мценская телерадиокомпания"</t>
  </si>
  <si>
    <t>13 00</t>
  </si>
  <si>
    <t>Обслуживание государственного и муниципального долга</t>
  </si>
  <si>
    <t>13 01</t>
  </si>
  <si>
    <t>Обслуживание государственного внутреннего и муниципального долга</t>
  </si>
  <si>
    <t>Итого</t>
  </si>
  <si>
    <t>7900</t>
  </si>
  <si>
    <r>
      <t>ПРОФИЦИТ БЮДЖЕТА (</t>
    </r>
    <r>
      <rPr>
        <sz val="7"/>
        <rFont val="Times New Roman"/>
        <family val="1"/>
      </rPr>
      <t>со знаком "плюс"</t>
    </r>
    <r>
      <rPr>
        <b/>
        <sz val="7"/>
        <rFont val="Times New Roman"/>
        <family val="1"/>
      </rPr>
      <t xml:space="preserve">)                        </t>
    </r>
    <r>
      <rPr>
        <sz val="7"/>
        <rFont val="Times New Roman"/>
        <family val="1"/>
      </rPr>
      <t xml:space="preserve"> </t>
    </r>
    <r>
      <rPr>
        <sz val="6"/>
        <rFont val="Times New Roman"/>
        <family val="1"/>
      </rPr>
      <t>или</t>
    </r>
    <r>
      <rPr>
        <b/>
        <sz val="6"/>
        <rFont val="Times New Roman"/>
        <family val="1"/>
      </rPr>
      <t xml:space="preserve">   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                      ДЕФИЦИТ БЮДЖЕТА (</t>
    </r>
    <r>
      <rPr>
        <sz val="7"/>
        <rFont val="Times New Roman"/>
        <family val="1"/>
      </rPr>
      <t>со знаком "минус"</t>
    </r>
    <r>
      <rPr>
        <b/>
        <sz val="7"/>
        <rFont val="Times New Roman"/>
        <family val="1"/>
      </rPr>
      <t xml:space="preserve">)   </t>
    </r>
  </si>
  <si>
    <t>Источники внутреннего финансирования дефицита бюджета</t>
  </si>
  <si>
    <t>Кредитные соглашения с другими бюджетами бюджетной системы</t>
  </si>
  <si>
    <t>Получение бюджетных кредитов от других бюджетов бюджетной системы</t>
  </si>
  <si>
    <t xml:space="preserve">Погашение бюджетных кредитов другим бюджетам бюджетной системы </t>
  </si>
  <si>
    <t>Изменение остатков средств на счетах по учёту средств бюджета</t>
  </si>
  <si>
    <t>000 01 05 00 00 00 0000 600  Уменьшение остатков средств бюджетов</t>
  </si>
  <si>
    <t>000 01 05 02 00 04 0000 610    Уменьшение прочих остатков денежных средств местных бюджетов</t>
  </si>
  <si>
    <t xml:space="preserve"> - на начало отчётного периода</t>
  </si>
  <si>
    <t xml:space="preserve"> - на конец отчётного периода</t>
  </si>
  <si>
    <t>Иные источники внутреннего финансирования дефицита бюджета</t>
  </si>
  <si>
    <r>
      <t>892 01 06 01 00 04 0000 630</t>
    </r>
    <r>
      <rPr>
        <sz val="6"/>
        <rFont val="Times New Roman"/>
        <family val="1"/>
      </rPr>
      <t xml:space="preserve">       Средства от продажи акций и иных форм участия в капитале, находящихся в собственности городских округов</t>
    </r>
  </si>
  <si>
    <t>Из общей суммы расходов:</t>
  </si>
  <si>
    <t xml:space="preserve"> -Расход за счёт собственных средств</t>
  </si>
  <si>
    <t xml:space="preserve">                    Удельный вес (в общем объёме расходов)</t>
  </si>
  <si>
    <t xml:space="preserve"> -Расход за счёт областных и федеральных средств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</si>
</sst>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"/>
    <numFmt numFmtId="166" formatCode="0.0"/>
    <numFmt numFmtId="167" formatCode="#,##0.00"/>
    <numFmt numFmtId="168" formatCode="#,##0.000"/>
    <numFmt numFmtId="169" formatCode="@"/>
    <numFmt numFmtId="170" formatCode="0.00"/>
    <numFmt numFmtId="171" formatCode="_-* #,##0.00_р_._-;\-* #,##0.00_р_._-;_-* \-??_р_._-;_-@_-"/>
    <numFmt numFmtId="172" formatCode="0.0%"/>
    <numFmt numFmtId="173" formatCode="0.000"/>
  </numFmts>
  <fonts count="3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i/>
      <sz val="11"/>
      <name val="Times New Roman"/>
      <family val="1"/>
    </font>
    <font>
      <sz val="6"/>
      <name val="Times New Roman"/>
      <family val="1"/>
    </font>
    <font>
      <sz val="8"/>
      <name val="Arial Cyr"/>
      <family val="2"/>
    </font>
    <font>
      <sz val="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 Cyr"/>
      <family val="2"/>
    </font>
    <font>
      <u val="single"/>
      <sz val="8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i/>
      <sz val="8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u val="single"/>
      <sz val="12"/>
      <name val="Times New Roman"/>
      <family val="1"/>
    </font>
    <font>
      <b/>
      <sz val="6"/>
      <name val="Times New Roman"/>
      <family val="1"/>
    </font>
    <font>
      <sz val="8"/>
      <name val="Arial Narrow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sz val="7"/>
      <name val="Arial Narrow"/>
      <family val="2"/>
    </font>
    <font>
      <b/>
      <u val="single"/>
      <sz val="7"/>
      <name val="Times New Roman"/>
      <family val="1"/>
    </font>
    <font>
      <b/>
      <i/>
      <sz val="7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9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horizontal="center"/>
    </xf>
    <xf numFmtId="164" fontId="3" fillId="0" borderId="0" xfId="0" applyFont="1" applyBorder="1" applyAlignment="1">
      <alignment horizontal="right"/>
    </xf>
    <xf numFmtId="164" fontId="4" fillId="0" borderId="0" xfId="0" applyFont="1" applyFill="1" applyBorder="1" applyAlignment="1">
      <alignment horizontal="right" vertical="center"/>
    </xf>
    <xf numFmtId="164" fontId="5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right"/>
    </xf>
    <xf numFmtId="164" fontId="7" fillId="0" borderId="2" xfId="0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center" vertical="center"/>
    </xf>
    <xf numFmtId="164" fontId="3" fillId="0" borderId="2" xfId="0" applyFont="1" applyFill="1" applyBorder="1" applyAlignment="1" applyProtection="1">
      <alignment horizontal="center" vertical="center" wrapText="1"/>
      <protection locked="0"/>
    </xf>
    <xf numFmtId="164" fontId="9" fillId="0" borderId="2" xfId="0" applyFont="1" applyBorder="1" applyAlignment="1">
      <alignment horizontal="center" vertical="center"/>
    </xf>
    <xf numFmtId="164" fontId="9" fillId="0" borderId="2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9" fillId="0" borderId="4" xfId="0" applyFont="1" applyBorder="1" applyAlignment="1">
      <alignment horizontal="center"/>
    </xf>
    <xf numFmtId="164" fontId="9" fillId="0" borderId="4" xfId="0" applyFont="1" applyFill="1" applyBorder="1" applyAlignment="1">
      <alignment horizontal="center"/>
    </xf>
    <xf numFmtId="164" fontId="9" fillId="0" borderId="5" xfId="0" applyFont="1" applyBorder="1" applyAlignment="1" applyProtection="1">
      <alignment horizontal="center" vertical="center"/>
      <protection locked="0"/>
    </xf>
    <xf numFmtId="164" fontId="9" fillId="0" borderId="5" xfId="0" applyFont="1" applyFill="1" applyBorder="1" applyAlignment="1">
      <alignment horizontal="center"/>
    </xf>
    <xf numFmtId="164" fontId="9" fillId="0" borderId="6" xfId="0" applyFont="1" applyFill="1" applyBorder="1" applyAlignment="1" applyProtection="1">
      <alignment horizontal="center"/>
      <protection locked="0"/>
    </xf>
    <xf numFmtId="164" fontId="9" fillId="0" borderId="6" xfId="0" applyFont="1" applyFill="1" applyBorder="1" applyAlignment="1">
      <alignment horizontal="center"/>
    </xf>
    <xf numFmtId="164" fontId="10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vertical="center"/>
    </xf>
    <xf numFmtId="165" fontId="7" fillId="2" borderId="2" xfId="0" applyNumberFormat="1" applyFont="1" applyFill="1" applyBorder="1" applyAlignment="1" applyProtection="1">
      <alignment vertical="center"/>
      <protection locked="0"/>
    </xf>
    <xf numFmtId="166" fontId="9" fillId="2" borderId="2" xfId="0" applyNumberFormat="1" applyFont="1" applyFill="1" applyBorder="1" applyAlignment="1">
      <alignment vertical="center"/>
    </xf>
    <xf numFmtId="165" fontId="9" fillId="3" borderId="2" xfId="0" applyNumberFormat="1" applyFont="1" applyFill="1" applyBorder="1" applyAlignment="1">
      <alignment horizontal="right" vertical="center"/>
    </xf>
    <xf numFmtId="164" fontId="10" fillId="0" borderId="2" xfId="0" applyFont="1" applyFill="1" applyBorder="1" applyAlignment="1">
      <alignment horizontal="center" vertical="center"/>
    </xf>
    <xf numFmtId="164" fontId="9" fillId="2" borderId="3" xfId="0" applyFont="1" applyFill="1" applyBorder="1" applyAlignment="1">
      <alignment vertical="center"/>
    </xf>
    <xf numFmtId="167" fontId="9" fillId="2" borderId="2" xfId="0" applyNumberFormat="1" applyFont="1" applyFill="1" applyBorder="1" applyAlignment="1" applyProtection="1">
      <alignment vertical="center"/>
      <protection locked="0"/>
    </xf>
    <xf numFmtId="168" fontId="9" fillId="3" borderId="2" xfId="0" applyNumberFormat="1" applyFont="1" applyFill="1" applyBorder="1" applyAlignment="1">
      <alignment horizontal="right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left" vertical="center" wrapText="1"/>
    </xf>
    <xf numFmtId="165" fontId="7" fillId="2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horizontal="center" vertical="center"/>
    </xf>
    <xf numFmtId="167" fontId="10" fillId="2" borderId="2" xfId="0" applyNumberFormat="1" applyFont="1" applyFill="1" applyBorder="1" applyAlignment="1">
      <alignment vertical="center"/>
    </xf>
    <xf numFmtId="169" fontId="10" fillId="3" borderId="6" xfId="0" applyNumberFormat="1" applyFont="1" applyFill="1" applyBorder="1" applyAlignment="1">
      <alignment horizontal="center" vertical="center"/>
    </xf>
    <xf numFmtId="164" fontId="8" fillId="3" borderId="7" xfId="0" applyFont="1" applyFill="1" applyBorder="1" applyAlignment="1">
      <alignment horizontal="left" vertical="center"/>
    </xf>
    <xf numFmtId="165" fontId="3" fillId="3" borderId="2" xfId="0" applyNumberFormat="1" applyFont="1" applyFill="1" applyBorder="1" applyAlignment="1">
      <alignment vertical="center"/>
    </xf>
    <xf numFmtId="165" fontId="3" fillId="3" borderId="8" xfId="0" applyNumberFormat="1" applyFont="1" applyFill="1" applyBorder="1" applyAlignment="1">
      <alignment vertical="center"/>
    </xf>
    <xf numFmtId="166" fontId="9" fillId="3" borderId="6" xfId="0" applyNumberFormat="1" applyFont="1" applyFill="1" applyBorder="1" applyAlignment="1">
      <alignment vertical="center"/>
    </xf>
    <xf numFmtId="165" fontId="9" fillId="3" borderId="6" xfId="0" applyNumberFormat="1" applyFont="1" applyFill="1" applyBorder="1" applyAlignment="1">
      <alignment horizontal="right" vertical="center"/>
    </xf>
    <xf numFmtId="169" fontId="10" fillId="4" borderId="2" xfId="0" applyNumberFormat="1" applyFont="1" applyFill="1" applyBorder="1" applyAlignment="1">
      <alignment horizontal="center" vertical="center"/>
    </xf>
    <xf numFmtId="164" fontId="7" fillId="4" borderId="9" xfId="0" applyFont="1" applyFill="1" applyBorder="1" applyAlignment="1">
      <alignment horizontal="left" vertical="center"/>
    </xf>
    <xf numFmtId="165" fontId="9" fillId="4" borderId="10" xfId="0" applyNumberFormat="1" applyFont="1" applyFill="1" applyBorder="1" applyAlignment="1">
      <alignment vertical="center"/>
    </xf>
    <xf numFmtId="165" fontId="9" fillId="4" borderId="11" xfId="0" applyNumberFormat="1" applyFont="1" applyFill="1" applyBorder="1" applyAlignment="1">
      <alignment vertical="center"/>
    </xf>
    <xf numFmtId="166" fontId="9" fillId="4" borderId="10" xfId="0" applyNumberFormat="1" applyFont="1" applyFill="1" applyBorder="1" applyAlignment="1">
      <alignment vertical="center"/>
    </xf>
    <xf numFmtId="165" fontId="9" fillId="3" borderId="10" xfId="0" applyNumberFormat="1" applyFont="1" applyFill="1" applyBorder="1" applyAlignment="1">
      <alignment horizontal="right" vertical="center"/>
    </xf>
    <xf numFmtId="164" fontId="7" fillId="4" borderId="12" xfId="0" applyFont="1" applyFill="1" applyBorder="1" applyAlignment="1">
      <alignment horizontal="left" vertical="center"/>
    </xf>
    <xf numFmtId="165" fontId="9" fillId="4" borderId="13" xfId="0" applyNumberFormat="1" applyFont="1" applyFill="1" applyBorder="1" applyAlignment="1">
      <alignment vertical="center"/>
    </xf>
    <xf numFmtId="165" fontId="9" fillId="4" borderId="14" xfId="0" applyNumberFormat="1" applyFont="1" applyFill="1" applyBorder="1" applyAlignment="1">
      <alignment vertical="center"/>
    </xf>
    <xf numFmtId="166" fontId="9" fillId="4" borderId="13" xfId="0" applyNumberFormat="1" applyFont="1" applyFill="1" applyBorder="1" applyAlignment="1">
      <alignment vertical="center"/>
    </xf>
    <xf numFmtId="165" fontId="9" fillId="3" borderId="13" xfId="0" applyNumberFormat="1" applyFont="1" applyFill="1" applyBorder="1" applyAlignment="1">
      <alignment horizontal="right" vertical="center"/>
    </xf>
    <xf numFmtId="164" fontId="7" fillId="4" borderId="15" xfId="0" applyFont="1" applyFill="1" applyBorder="1" applyAlignment="1">
      <alignment horizontal="left" vertical="center" wrapText="1"/>
    </xf>
    <xf numFmtId="165" fontId="9" fillId="4" borderId="16" xfId="0" applyNumberFormat="1" applyFont="1" applyFill="1" applyBorder="1" applyAlignment="1">
      <alignment vertical="center"/>
    </xf>
    <xf numFmtId="165" fontId="9" fillId="4" borderId="17" xfId="0" applyNumberFormat="1" applyFont="1" applyFill="1" applyBorder="1" applyAlignment="1">
      <alignment vertical="center"/>
    </xf>
    <xf numFmtId="166" fontId="9" fillId="4" borderId="16" xfId="0" applyNumberFormat="1" applyFont="1" applyFill="1" applyBorder="1" applyAlignment="1">
      <alignment vertical="center"/>
    </xf>
    <xf numFmtId="165" fontId="9" fillId="3" borderId="16" xfId="0" applyNumberFormat="1" applyFont="1" applyFill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left" vertical="center" wrapText="1"/>
    </xf>
    <xf numFmtId="165" fontId="9" fillId="0" borderId="2" xfId="0" applyNumberFormat="1" applyFont="1" applyFill="1" applyBorder="1" applyAlignment="1">
      <alignment vertical="center"/>
    </xf>
    <xf numFmtId="166" fontId="9" fillId="0" borderId="2" xfId="0" applyNumberFormat="1" applyFont="1" applyFill="1" applyBorder="1" applyAlignment="1">
      <alignment vertical="center"/>
    </xf>
    <xf numFmtId="169" fontId="9" fillId="0" borderId="4" xfId="0" applyNumberFormat="1" applyFont="1" applyFill="1" applyBorder="1" applyAlignment="1">
      <alignment horizontal="center" vertical="center"/>
    </xf>
    <xf numFmtId="164" fontId="3" fillId="0" borderId="7" xfId="0" applyFont="1" applyFill="1" applyBorder="1" applyAlignment="1">
      <alignment horizontal="left" vertical="center" wrapText="1"/>
    </xf>
    <xf numFmtId="169" fontId="9" fillId="0" borderId="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left" vertical="center" wrapText="1"/>
    </xf>
    <xf numFmtId="169" fontId="11" fillId="2" borderId="3" xfId="0" applyNumberFormat="1" applyFont="1" applyFill="1" applyBorder="1" applyAlignment="1">
      <alignment vertical="center"/>
    </xf>
    <xf numFmtId="164" fontId="9" fillId="0" borderId="16" xfId="0" applyNumberFormat="1" applyFont="1" applyFill="1" applyBorder="1" applyAlignment="1">
      <alignment horizontal="center" vertical="center"/>
    </xf>
    <xf numFmtId="169" fontId="4" fillId="0" borderId="16" xfId="0" applyNumberFormat="1" applyFont="1" applyFill="1" applyBorder="1" applyAlignment="1">
      <alignment horizontal="left" vertical="center" wrapText="1"/>
    </xf>
    <xf numFmtId="165" fontId="3" fillId="5" borderId="16" xfId="0" applyNumberFormat="1" applyFont="1" applyFill="1" applyBorder="1" applyAlignment="1">
      <alignment vertical="center"/>
    </xf>
    <xf numFmtId="166" fontId="9" fillId="5" borderId="16" xfId="0" applyNumberFormat="1" applyFont="1" applyFill="1" applyBorder="1" applyAlignment="1">
      <alignment vertical="center"/>
    </xf>
    <xf numFmtId="164" fontId="9" fillId="0" borderId="18" xfId="0" applyNumberFormat="1" applyFont="1" applyFill="1" applyBorder="1" applyAlignment="1">
      <alignment horizontal="center" vertical="center"/>
    </xf>
    <xf numFmtId="169" fontId="3" fillId="0" borderId="13" xfId="0" applyNumberFormat="1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vertical="center"/>
    </xf>
    <xf numFmtId="166" fontId="9" fillId="0" borderId="10" xfId="0" applyNumberFormat="1" applyFont="1" applyFill="1" applyBorder="1" applyAlignment="1">
      <alignment vertical="center"/>
    </xf>
    <xf numFmtId="164" fontId="9" fillId="0" borderId="19" xfId="0" applyNumberFormat="1" applyFont="1" applyFill="1" applyBorder="1" applyAlignment="1">
      <alignment horizontal="center" vertical="center"/>
    </xf>
    <xf numFmtId="169" fontId="3" fillId="0" borderId="19" xfId="0" applyNumberFormat="1" applyFont="1" applyFill="1" applyBorder="1" applyAlignment="1">
      <alignment horizontal="left" vertical="center" wrapText="1"/>
    </xf>
    <xf numFmtId="165" fontId="3" fillId="0" borderId="16" xfId="0" applyNumberFormat="1" applyFont="1" applyFill="1" applyBorder="1" applyAlignment="1">
      <alignment vertical="center"/>
    </xf>
    <xf numFmtId="166" fontId="9" fillId="0" borderId="16" xfId="0" applyNumberFormat="1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vertical="center"/>
    </xf>
    <xf numFmtId="169" fontId="9" fillId="0" borderId="6" xfId="0" applyNumberFormat="1" applyFont="1" applyFill="1" applyBorder="1" applyAlignment="1">
      <alignment horizontal="left" vertical="center"/>
    </xf>
    <xf numFmtId="164" fontId="4" fillId="0" borderId="1" xfId="0" applyFont="1" applyFill="1" applyBorder="1" applyAlignment="1">
      <alignment vertical="center" wrapText="1"/>
    </xf>
    <xf numFmtId="165" fontId="3" fillId="5" borderId="6" xfId="0" applyNumberFormat="1" applyFont="1" applyFill="1" applyBorder="1" applyAlignment="1">
      <alignment vertical="center"/>
    </xf>
    <xf numFmtId="166" fontId="9" fillId="5" borderId="6" xfId="0" applyNumberFormat="1" applyFont="1" applyFill="1" applyBorder="1" applyAlignment="1">
      <alignment vertical="center"/>
    </xf>
    <xf numFmtId="164" fontId="9" fillId="0" borderId="0" xfId="0" applyFont="1" applyFill="1" applyAlignment="1">
      <alignment vertical="top" wrapText="1"/>
    </xf>
    <xf numFmtId="164" fontId="4" fillId="0" borderId="3" xfId="0" applyFont="1" applyFill="1" applyBorder="1" applyAlignment="1">
      <alignment vertical="center"/>
    </xf>
    <xf numFmtId="165" fontId="3" fillId="5" borderId="2" xfId="0" applyNumberFormat="1" applyFont="1" applyFill="1" applyBorder="1" applyAlignment="1">
      <alignment vertical="center"/>
    </xf>
    <xf numFmtId="166" fontId="9" fillId="5" borderId="20" xfId="0" applyNumberFormat="1" applyFont="1" applyFill="1" applyBorder="1" applyAlignment="1">
      <alignment vertical="center"/>
    </xf>
    <xf numFmtId="169" fontId="12" fillId="0" borderId="3" xfId="0" applyNumberFormat="1" applyFont="1" applyFill="1" applyBorder="1" applyAlignment="1">
      <alignment horizontal="left" vertical="center" wrapText="1"/>
    </xf>
    <xf numFmtId="165" fontId="9" fillId="5" borderId="2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horizontal="center" vertical="center"/>
    </xf>
    <xf numFmtId="169" fontId="9" fillId="0" borderId="9" xfId="0" applyNumberFormat="1" applyFont="1" applyFill="1" applyBorder="1" applyAlignment="1">
      <alignment horizontal="left" vertical="center" wrapText="1"/>
    </xf>
    <xf numFmtId="165" fontId="9" fillId="0" borderId="4" xfId="0" applyNumberFormat="1" applyFont="1" applyFill="1" applyBorder="1" applyAlignment="1">
      <alignment vertical="center"/>
    </xf>
    <xf numFmtId="165" fontId="9" fillId="0" borderId="10" xfId="0" applyNumberFormat="1" applyFont="1" applyFill="1" applyBorder="1" applyAlignment="1">
      <alignment vertical="center"/>
    </xf>
    <xf numFmtId="164" fontId="9" fillId="0" borderId="13" xfId="0" applyNumberFormat="1" applyFont="1" applyFill="1" applyBorder="1" applyAlignment="1">
      <alignment horizontal="center" vertical="center"/>
    </xf>
    <xf numFmtId="169" fontId="13" fillId="0" borderId="12" xfId="0" applyNumberFormat="1" applyFont="1" applyFill="1" applyBorder="1" applyAlignment="1">
      <alignment horizontal="left" vertical="center" wrapText="1"/>
    </xf>
    <xf numFmtId="165" fontId="3" fillId="5" borderId="13" xfId="0" applyNumberFormat="1" applyFont="1" applyFill="1" applyBorder="1" applyAlignment="1">
      <alignment vertical="center"/>
    </xf>
    <xf numFmtId="166" fontId="9" fillId="5" borderId="14" xfId="0" applyNumberFormat="1" applyFont="1" applyFill="1" applyBorder="1" applyAlignment="1">
      <alignment vertical="center"/>
    </xf>
    <xf numFmtId="169" fontId="9" fillId="0" borderId="15" xfId="0" applyNumberFormat="1" applyFont="1" applyFill="1" applyBorder="1" applyAlignment="1">
      <alignment horizontal="left" vertical="center" wrapText="1"/>
    </xf>
    <xf numFmtId="165" fontId="9" fillId="0" borderId="6" xfId="0" applyNumberFormat="1" applyFont="1" applyFill="1" applyBorder="1" applyAlignment="1">
      <alignment vertical="center"/>
    </xf>
    <xf numFmtId="165" fontId="9" fillId="0" borderId="16" xfId="0" applyNumberFormat="1" applyFont="1" applyFill="1" applyBorder="1" applyAlignment="1">
      <alignment vertical="center"/>
    </xf>
    <xf numFmtId="166" fontId="9" fillId="2" borderId="20" xfId="0" applyNumberFormat="1" applyFont="1" applyFill="1" applyBorder="1" applyAlignment="1">
      <alignment vertical="center"/>
    </xf>
    <xf numFmtId="166" fontId="9" fillId="5" borderId="8" xfId="0" applyNumberFormat="1" applyFont="1" applyFill="1" applyBorder="1" applyAlignment="1">
      <alignment vertical="center"/>
    </xf>
    <xf numFmtId="169" fontId="9" fillId="0" borderId="4" xfId="0" applyNumberFormat="1" applyFont="1" applyFill="1" applyBorder="1" applyAlignment="1">
      <alignment horizontal="left" vertical="center"/>
    </xf>
    <xf numFmtId="164" fontId="9" fillId="0" borderId="21" xfId="0" applyFont="1" applyFill="1" applyBorder="1" applyAlignment="1">
      <alignment horizontal="left" vertical="center" wrapText="1"/>
    </xf>
    <xf numFmtId="164" fontId="9" fillId="0" borderId="13" xfId="0" applyNumberFormat="1" applyFont="1" applyFill="1" applyBorder="1" applyAlignment="1">
      <alignment horizontal="left" vertical="center"/>
    </xf>
    <xf numFmtId="164" fontId="3" fillId="0" borderId="13" xfId="0" applyFont="1" applyFill="1" applyBorder="1" applyAlignment="1">
      <alignment horizontal="left" vertical="center" wrapText="1"/>
    </xf>
    <xf numFmtId="169" fontId="9" fillId="0" borderId="13" xfId="0" applyNumberFormat="1" applyFont="1" applyFill="1" applyBorder="1" applyAlignment="1">
      <alignment horizontal="left" vertical="center"/>
    </xf>
    <xf numFmtId="164" fontId="9" fillId="0" borderId="13" xfId="0" applyFont="1" applyFill="1" applyBorder="1" applyAlignment="1">
      <alignment horizontal="left" vertical="center" wrapText="1"/>
    </xf>
    <xf numFmtId="165" fontId="9" fillId="0" borderId="18" xfId="0" applyNumberFormat="1" applyFont="1" applyFill="1" applyBorder="1" applyAlignment="1">
      <alignment vertical="center"/>
    </xf>
    <xf numFmtId="165" fontId="9" fillId="0" borderId="13" xfId="0" applyNumberFormat="1" applyFont="1" applyFill="1" applyBorder="1" applyAlignment="1">
      <alignment vertical="center"/>
    </xf>
    <xf numFmtId="166" fontId="9" fillId="0" borderId="14" xfId="0" applyNumberFormat="1" applyFont="1" applyFill="1" applyBorder="1" applyAlignment="1">
      <alignment vertical="center"/>
    </xf>
    <xf numFmtId="164" fontId="9" fillId="0" borderId="12" xfId="0" applyFont="1" applyFill="1" applyBorder="1" applyAlignment="1">
      <alignment horizontal="left" vertical="center" wrapText="1"/>
    </xf>
    <xf numFmtId="164" fontId="9" fillId="0" borderId="16" xfId="0" applyNumberFormat="1" applyFont="1" applyFill="1" applyBorder="1" applyAlignment="1">
      <alignment horizontal="left" vertical="center"/>
    </xf>
    <xf numFmtId="164" fontId="9" fillId="0" borderId="7" xfId="0" applyFont="1" applyFill="1" applyBorder="1" applyAlignment="1">
      <alignment horizontal="left" vertical="center" wrapText="1"/>
    </xf>
    <xf numFmtId="166" fontId="9" fillId="0" borderId="17" xfId="0" applyNumberFormat="1" applyFont="1" applyFill="1" applyBorder="1" applyAlignment="1">
      <alignment vertical="center"/>
    </xf>
    <xf numFmtId="169" fontId="10" fillId="2" borderId="2" xfId="0" applyNumberFormat="1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 horizontal="left" vertical="center" wrapText="1"/>
    </xf>
    <xf numFmtId="164" fontId="10" fillId="0" borderId="7" xfId="0" applyFont="1" applyFill="1" applyBorder="1" applyAlignment="1">
      <alignment horizontal="left" vertical="center" wrapText="1"/>
    </xf>
    <xf numFmtId="166" fontId="10" fillId="0" borderId="8" xfId="0" applyNumberFormat="1" applyFont="1" applyFill="1" applyBorder="1" applyAlignment="1">
      <alignment vertical="center"/>
    </xf>
    <xf numFmtId="166" fontId="10" fillId="5" borderId="8" xfId="0" applyNumberFormat="1" applyFont="1" applyFill="1" applyBorder="1" applyAlignment="1">
      <alignment vertical="center"/>
    </xf>
    <xf numFmtId="165" fontId="10" fillId="3" borderId="6" xfId="0" applyNumberFormat="1" applyFont="1" applyFill="1" applyBorder="1" applyAlignment="1">
      <alignment horizontal="right" vertical="center"/>
    </xf>
    <xf numFmtId="165" fontId="3" fillId="0" borderId="6" xfId="0" applyNumberFormat="1" applyFont="1" applyFill="1" applyBorder="1" applyAlignment="1">
      <alignment vertical="center"/>
    </xf>
    <xf numFmtId="164" fontId="10" fillId="0" borderId="3" xfId="0" applyFont="1" applyFill="1" applyBorder="1" applyAlignment="1">
      <alignment horizontal="left" vertical="center" wrapText="1"/>
    </xf>
    <xf numFmtId="164" fontId="9" fillId="0" borderId="3" xfId="0" applyFont="1" applyFill="1" applyBorder="1" applyAlignment="1">
      <alignment horizontal="left" vertical="center" wrapText="1"/>
    </xf>
    <xf numFmtId="166" fontId="10" fillId="0" borderId="20" xfId="0" applyNumberFormat="1" applyFont="1" applyFill="1" applyBorder="1" applyAlignment="1">
      <alignment vertical="center"/>
    </xf>
    <xf numFmtId="164" fontId="9" fillId="0" borderId="3" xfId="0" applyFont="1" applyFill="1" applyBorder="1" applyAlignment="1">
      <alignment vertical="center" wrapText="1"/>
    </xf>
    <xf numFmtId="166" fontId="9" fillId="0" borderId="20" xfId="0" applyNumberFormat="1" applyFont="1" applyFill="1" applyBorder="1" applyAlignment="1">
      <alignment vertical="center"/>
    </xf>
    <xf numFmtId="166" fontId="3" fillId="5" borderId="20" xfId="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horizontal="center" vertical="center"/>
    </xf>
    <xf numFmtId="164" fontId="9" fillId="0" borderId="9" xfId="0" applyFont="1" applyFill="1" applyBorder="1" applyAlignment="1">
      <alignment horizontal="left" vertical="center" wrapText="1"/>
    </xf>
    <xf numFmtId="166" fontId="10" fillId="0" borderId="11" xfId="0" applyNumberFormat="1" applyFont="1" applyFill="1" applyBorder="1" applyAlignment="1">
      <alignment vertical="center"/>
    </xf>
    <xf numFmtId="169" fontId="9" fillId="0" borderId="16" xfId="0" applyNumberFormat="1" applyFont="1" applyFill="1" applyBorder="1" applyAlignment="1">
      <alignment horizontal="center" vertical="center"/>
    </xf>
    <xf numFmtId="164" fontId="9" fillId="0" borderId="15" xfId="0" applyFont="1" applyFill="1" applyBorder="1" applyAlignment="1">
      <alignment horizontal="left" vertical="center" wrapText="1"/>
    </xf>
    <xf numFmtId="166" fontId="10" fillId="0" borderId="17" xfId="0" applyNumberFormat="1" applyFont="1" applyFill="1" applyBorder="1" applyAlignment="1">
      <alignment vertical="center"/>
    </xf>
    <xf numFmtId="166" fontId="7" fillId="5" borderId="20" xfId="0" applyNumberFormat="1" applyFont="1" applyFill="1" applyBorder="1" applyAlignment="1">
      <alignment vertical="center"/>
    </xf>
    <xf numFmtId="165" fontId="3" fillId="3" borderId="2" xfId="0" applyNumberFormat="1" applyFont="1" applyFill="1" applyBorder="1" applyAlignment="1">
      <alignment horizontal="right" vertical="center"/>
    </xf>
    <xf numFmtId="165" fontId="3" fillId="6" borderId="4" xfId="0" applyNumberFormat="1" applyFont="1" applyFill="1" applyBorder="1" applyAlignment="1">
      <alignment vertical="center"/>
    </xf>
    <xf numFmtId="166" fontId="7" fillId="6" borderId="22" xfId="0" applyNumberFormat="1" applyFont="1" applyFill="1" applyBorder="1" applyAlignment="1">
      <alignment vertical="center"/>
    </xf>
    <xf numFmtId="166" fontId="10" fillId="0" borderId="23" xfId="0" applyNumberFormat="1" applyFont="1" applyFill="1" applyBorder="1" applyAlignment="1">
      <alignment vertical="center"/>
    </xf>
    <xf numFmtId="165" fontId="3" fillId="6" borderId="2" xfId="0" applyNumberFormat="1" applyFont="1" applyFill="1" applyBorder="1" applyAlignment="1">
      <alignment vertical="center"/>
    </xf>
    <xf numFmtId="166" fontId="10" fillId="6" borderId="23" xfId="0" applyNumberFormat="1" applyFont="1" applyFill="1" applyBorder="1" applyAlignment="1">
      <alignment vertical="center"/>
    </xf>
    <xf numFmtId="166" fontId="7" fillId="5" borderId="23" xfId="0" applyNumberFormat="1" applyFont="1" applyFill="1" applyBorder="1" applyAlignment="1">
      <alignment vertical="center"/>
    </xf>
    <xf numFmtId="164" fontId="11" fillId="7" borderId="2" xfId="0" applyFont="1" applyFill="1" applyBorder="1" applyAlignment="1">
      <alignment horizontal="center" vertical="center"/>
    </xf>
    <xf numFmtId="165" fontId="7" fillId="7" borderId="2" xfId="0" applyNumberFormat="1" applyFont="1" applyFill="1" applyBorder="1" applyAlignment="1" applyProtection="1">
      <alignment vertical="center"/>
      <protection locked="0"/>
    </xf>
    <xf numFmtId="166" fontId="9" fillId="7" borderId="20" xfId="0" applyNumberFormat="1" applyFont="1" applyFill="1" applyBorder="1" applyAlignment="1">
      <alignment vertical="center"/>
    </xf>
    <xf numFmtId="165" fontId="9" fillId="3" borderId="2" xfId="0" applyNumberFormat="1" applyFont="1" applyFill="1" applyBorder="1" applyAlignment="1" applyProtection="1">
      <alignment horizontal="right" vertical="center"/>
      <protection locked="0"/>
    </xf>
    <xf numFmtId="164" fontId="10" fillId="0" borderId="4" xfId="0" applyFont="1" applyFill="1" applyBorder="1" applyAlignment="1">
      <alignment horizontal="center" vertical="center"/>
    </xf>
    <xf numFmtId="164" fontId="9" fillId="7" borderId="9" xfId="0" applyFont="1" applyFill="1" applyBorder="1" applyAlignment="1">
      <alignment vertical="center"/>
    </xf>
    <xf numFmtId="167" fontId="9" fillId="7" borderId="10" xfId="0" applyNumberFormat="1" applyFont="1" applyFill="1" applyBorder="1" applyAlignment="1" applyProtection="1">
      <alignment vertical="center"/>
      <protection locked="0"/>
    </xf>
    <xf numFmtId="166" fontId="9" fillId="7" borderId="11" xfId="0" applyNumberFormat="1" applyFont="1" applyFill="1" applyBorder="1" applyAlignment="1">
      <alignment vertical="center"/>
    </xf>
    <xf numFmtId="168" fontId="9" fillId="3" borderId="10" xfId="0" applyNumberFormat="1" applyFont="1" applyFill="1" applyBorder="1" applyAlignment="1">
      <alignment horizontal="right" vertical="center"/>
    </xf>
    <xf numFmtId="169" fontId="15" fillId="0" borderId="6" xfId="0" applyNumberFormat="1" applyFont="1" applyFill="1" applyBorder="1" applyAlignment="1">
      <alignment horizontal="center" vertical="center"/>
    </xf>
    <xf numFmtId="164" fontId="9" fillId="7" borderId="15" xfId="0" applyFont="1" applyFill="1" applyBorder="1" applyAlignment="1">
      <alignment vertical="center"/>
    </xf>
    <xf numFmtId="167" fontId="9" fillId="7" borderId="16" xfId="0" applyNumberFormat="1" applyFont="1" applyFill="1" applyBorder="1" applyAlignment="1" applyProtection="1">
      <alignment vertical="center"/>
      <protection locked="0"/>
    </xf>
    <xf numFmtId="166" fontId="9" fillId="7" borderId="17" xfId="0" applyNumberFormat="1" applyFont="1" applyFill="1" applyBorder="1" applyAlignment="1">
      <alignment vertical="center"/>
    </xf>
    <xf numFmtId="168" fontId="9" fillId="3" borderId="16" xfId="0" applyNumberFormat="1" applyFont="1" applyFill="1" applyBorder="1" applyAlignment="1">
      <alignment horizontal="right" vertical="center"/>
    </xf>
    <xf numFmtId="169" fontId="15" fillId="0" borderId="23" xfId="0" applyNumberFormat="1" applyFont="1" applyFill="1" applyBorder="1" applyAlignment="1">
      <alignment horizontal="center" vertical="center"/>
    </xf>
    <xf numFmtId="164" fontId="9" fillId="0" borderId="23" xfId="0" applyFont="1" applyFill="1" applyBorder="1" applyAlignment="1">
      <alignment vertical="center"/>
    </xf>
    <xf numFmtId="167" fontId="9" fillId="0" borderId="23" xfId="0" applyNumberFormat="1" applyFont="1" applyFill="1" applyBorder="1" applyAlignment="1" applyProtection="1">
      <alignment vertical="center"/>
      <protection locked="0"/>
    </xf>
    <xf numFmtId="166" fontId="9" fillId="0" borderId="23" xfId="0" applyNumberFormat="1" applyFont="1" applyFill="1" applyBorder="1" applyAlignment="1">
      <alignment vertical="center"/>
    </xf>
    <xf numFmtId="168" fontId="9" fillId="0" borderId="23" xfId="0" applyNumberFormat="1" applyFont="1" applyFill="1" applyBorder="1" applyAlignment="1">
      <alignment horizontal="right" vertical="center"/>
    </xf>
    <xf numFmtId="166" fontId="10" fillId="2" borderId="2" xfId="0" applyNumberFormat="1" applyFont="1" applyFill="1" applyBorder="1" applyAlignment="1">
      <alignment vertical="center"/>
    </xf>
    <xf numFmtId="165" fontId="10" fillId="3" borderId="2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center" vertical="center"/>
    </xf>
    <xf numFmtId="169" fontId="9" fillId="3" borderId="6" xfId="0" applyNumberFormat="1" applyFont="1" applyFill="1" applyBorder="1" applyAlignment="1">
      <alignment horizontal="center" vertical="center"/>
    </xf>
    <xf numFmtId="164" fontId="9" fillId="3" borderId="7" xfId="0" applyNumberFormat="1" applyFont="1" applyFill="1" applyBorder="1" applyAlignment="1">
      <alignment horizontal="left" vertical="top" wrapText="1"/>
    </xf>
    <xf numFmtId="165" fontId="3" fillId="3" borderId="6" xfId="0" applyNumberFormat="1" applyFont="1" applyFill="1" applyBorder="1" applyAlignment="1">
      <alignment vertical="center"/>
    </xf>
    <xf numFmtId="169" fontId="4" fillId="5" borderId="7" xfId="0" applyNumberFormat="1" applyFont="1" applyFill="1" applyBorder="1" applyAlignment="1">
      <alignment horizontal="left" vertical="center" wrapText="1"/>
    </xf>
    <xf numFmtId="165" fontId="3" fillId="8" borderId="10" xfId="0" applyNumberFormat="1" applyFont="1" applyFill="1" applyBorder="1" applyAlignment="1">
      <alignment vertical="center"/>
    </xf>
    <xf numFmtId="166" fontId="9" fillId="8" borderId="10" xfId="0" applyNumberFormat="1" applyFont="1" applyFill="1" applyBorder="1" applyAlignment="1">
      <alignment vertical="center"/>
    </xf>
    <xf numFmtId="169" fontId="9" fillId="0" borderId="24" xfId="0" applyNumberFormat="1" applyFont="1" applyFill="1" applyBorder="1" applyAlignment="1">
      <alignment horizontal="left" vertical="center" wrapText="1"/>
    </xf>
    <xf numFmtId="166" fontId="9" fillId="5" borderId="2" xfId="0" applyNumberFormat="1" applyFont="1" applyFill="1" applyBorder="1" applyAlignment="1">
      <alignment vertical="center"/>
    </xf>
    <xf numFmtId="164" fontId="9" fillId="0" borderId="21" xfId="0" applyNumberFormat="1" applyFont="1" applyFill="1" applyBorder="1" applyAlignment="1">
      <alignment horizontal="left" vertical="center" wrapText="1"/>
    </xf>
    <xf numFmtId="164" fontId="9" fillId="0" borderId="23" xfId="0" applyNumberFormat="1" applyFont="1" applyFill="1" applyBorder="1" applyAlignment="1">
      <alignment horizontal="left" vertical="top" wrapText="1"/>
    </xf>
    <xf numFmtId="164" fontId="9" fillId="0" borderId="23" xfId="0" applyFont="1" applyFill="1" applyBorder="1" applyAlignment="1">
      <alignment vertical="top" wrapText="1"/>
    </xf>
    <xf numFmtId="164" fontId="9" fillId="0" borderId="23" xfId="0" applyFont="1" applyFill="1" applyBorder="1" applyAlignment="1">
      <alignment wrapText="1"/>
    </xf>
    <xf numFmtId="169" fontId="9" fillId="0" borderId="13" xfId="0" applyNumberFormat="1" applyFont="1" applyFill="1" applyBorder="1" applyAlignment="1">
      <alignment horizontal="center" vertical="center"/>
    </xf>
    <xf numFmtId="169" fontId="9" fillId="0" borderId="13" xfId="0" applyNumberFormat="1" applyFont="1" applyFill="1" applyBorder="1" applyAlignment="1">
      <alignment horizontal="left" vertical="center" wrapText="1"/>
    </xf>
    <xf numFmtId="165" fontId="9" fillId="0" borderId="5" xfId="0" applyNumberFormat="1" applyFont="1" applyFill="1" applyBorder="1" applyAlignment="1">
      <alignment vertical="center"/>
    </xf>
    <xf numFmtId="166" fontId="9" fillId="0" borderId="5" xfId="0" applyNumberFormat="1" applyFont="1" applyFill="1" applyBorder="1" applyAlignment="1">
      <alignment vertical="center"/>
    </xf>
    <xf numFmtId="165" fontId="9" fillId="3" borderId="5" xfId="0" applyNumberFormat="1" applyFont="1" applyFill="1" applyBorder="1" applyAlignment="1">
      <alignment horizontal="right" vertical="center"/>
    </xf>
    <xf numFmtId="169" fontId="9" fillId="0" borderId="16" xfId="0" applyNumberFormat="1" applyFont="1" applyFill="1" applyBorder="1" applyAlignment="1">
      <alignment horizontal="left" vertical="center" wrapText="1"/>
    </xf>
    <xf numFmtId="169" fontId="9" fillId="3" borderId="2" xfId="0" applyNumberFormat="1" applyFont="1" applyFill="1" applyBorder="1" applyAlignment="1">
      <alignment horizontal="left" vertical="center"/>
    </xf>
    <xf numFmtId="169" fontId="4" fillId="3" borderId="3" xfId="0" applyNumberFormat="1" applyFont="1" applyFill="1" applyBorder="1" applyAlignment="1">
      <alignment horizontal="left" vertical="center" wrapText="1"/>
    </xf>
    <xf numFmtId="166" fontId="9" fillId="3" borderId="2" xfId="0" applyNumberFormat="1" applyFont="1" applyFill="1" applyBorder="1" applyAlignment="1">
      <alignment vertical="center"/>
    </xf>
    <xf numFmtId="169" fontId="9" fillId="0" borderId="2" xfId="0" applyNumberFormat="1" applyFont="1" applyFill="1" applyBorder="1" applyAlignment="1">
      <alignment vertical="center"/>
    </xf>
    <xf numFmtId="169" fontId="9" fillId="0" borderId="3" xfId="0" applyNumberFormat="1" applyFont="1" applyFill="1" applyBorder="1" applyAlignment="1">
      <alignment horizontal="left" vertical="center" wrapText="1"/>
    </xf>
    <xf numFmtId="165" fontId="9" fillId="0" borderId="20" xfId="0" applyNumberFormat="1" applyFont="1" applyFill="1" applyBorder="1" applyAlignment="1">
      <alignment vertical="center"/>
    </xf>
    <xf numFmtId="169" fontId="11" fillId="2" borderId="3" xfId="0" applyNumberFormat="1" applyFont="1" applyFill="1" applyBorder="1" applyAlignment="1">
      <alignment horizontal="left" vertical="center" wrapText="1"/>
    </xf>
    <xf numFmtId="165" fontId="7" fillId="2" borderId="20" xfId="0" applyNumberFormat="1" applyFont="1" applyFill="1" applyBorder="1" applyAlignment="1">
      <alignment vertical="center"/>
    </xf>
    <xf numFmtId="167" fontId="10" fillId="2" borderId="20" xfId="0" applyNumberFormat="1" applyFont="1" applyFill="1" applyBorder="1" applyAlignment="1">
      <alignment vertical="center"/>
    </xf>
    <xf numFmtId="165" fontId="3" fillId="5" borderId="20" xfId="0" applyNumberFormat="1" applyFont="1" applyFill="1" applyBorder="1" applyAlignment="1">
      <alignment vertical="center"/>
    </xf>
    <xf numFmtId="169" fontId="9" fillId="0" borderId="10" xfId="0" applyNumberFormat="1" applyFont="1" applyBorder="1" applyAlignment="1">
      <alignment horizontal="center" vertical="center"/>
    </xf>
    <xf numFmtId="164" fontId="9" fillId="0" borderId="25" xfId="0" applyFont="1" applyBorder="1" applyAlignment="1">
      <alignment horizontal="justify" vertical="center" wrapText="1"/>
    </xf>
    <xf numFmtId="165" fontId="16" fillId="0" borderId="10" xfId="0" applyNumberFormat="1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9" fontId="9" fillId="0" borderId="13" xfId="0" applyNumberFormat="1" applyFont="1" applyBorder="1" applyAlignment="1">
      <alignment horizontal="center" vertical="center"/>
    </xf>
    <xf numFmtId="164" fontId="9" fillId="0" borderId="26" xfId="0" applyFont="1" applyBorder="1" applyAlignment="1">
      <alignment horizontal="justify" vertical="center" wrapText="1"/>
    </xf>
    <xf numFmtId="165" fontId="16" fillId="0" borderId="13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166" fontId="9" fillId="0" borderId="13" xfId="0" applyNumberFormat="1" applyFont="1" applyFill="1" applyBorder="1" applyAlignment="1">
      <alignment vertical="center"/>
    </xf>
    <xf numFmtId="169" fontId="9" fillId="0" borderId="12" xfId="0" applyNumberFormat="1" applyFont="1" applyBorder="1" applyAlignment="1">
      <alignment horizontal="left" vertical="center" wrapText="1"/>
    </xf>
    <xf numFmtId="169" fontId="9" fillId="0" borderId="16" xfId="0" applyNumberFormat="1" applyFont="1" applyBorder="1" applyAlignment="1">
      <alignment horizontal="center" vertical="center"/>
    </xf>
    <xf numFmtId="169" fontId="9" fillId="0" borderId="15" xfId="0" applyNumberFormat="1" applyFont="1" applyBorder="1" applyAlignment="1">
      <alignment horizontal="left" vertical="center" wrapText="1"/>
    </xf>
    <xf numFmtId="165" fontId="16" fillId="0" borderId="16" xfId="0" applyNumberFormat="1" applyFont="1" applyFill="1" applyBorder="1" applyAlignment="1">
      <alignment vertical="center"/>
    </xf>
    <xf numFmtId="165" fontId="3" fillId="0" borderId="17" xfId="0" applyNumberFormat="1" applyFont="1" applyFill="1" applyBorder="1" applyAlignment="1">
      <alignment vertical="center"/>
    </xf>
    <xf numFmtId="169" fontId="16" fillId="0" borderId="3" xfId="0" applyNumberFormat="1" applyFont="1" applyFill="1" applyBorder="1" applyAlignment="1">
      <alignment horizontal="left" vertical="center" wrapText="1"/>
    </xf>
    <xf numFmtId="165" fontId="16" fillId="5" borderId="2" xfId="0" applyNumberFormat="1" applyFont="1" applyFill="1" applyBorder="1" applyAlignment="1">
      <alignment vertical="center"/>
    </xf>
    <xf numFmtId="165" fontId="3" fillId="5" borderId="8" xfId="0" applyNumberFormat="1" applyFont="1" applyFill="1" applyBorder="1" applyAlignment="1">
      <alignment vertical="center"/>
    </xf>
    <xf numFmtId="169" fontId="16" fillId="0" borderId="9" xfId="0" applyNumberFormat="1" applyFont="1" applyFill="1" applyBorder="1" applyAlignment="1">
      <alignment horizontal="left" vertical="center" wrapText="1"/>
    </xf>
    <xf numFmtId="165" fontId="16" fillId="5" borderId="10" xfId="0" applyNumberFormat="1" applyFont="1" applyFill="1" applyBorder="1" applyAlignment="1">
      <alignment vertical="center"/>
    </xf>
    <xf numFmtId="165" fontId="9" fillId="5" borderId="11" xfId="0" applyNumberFormat="1" applyFont="1" applyFill="1" applyBorder="1" applyAlignment="1">
      <alignment vertical="center"/>
    </xf>
    <xf numFmtId="166" fontId="9" fillId="5" borderId="10" xfId="0" applyNumberFormat="1" applyFont="1" applyFill="1" applyBorder="1" applyAlignment="1">
      <alignment vertical="center"/>
    </xf>
    <xf numFmtId="164" fontId="17" fillId="0" borderId="15" xfId="0" applyFont="1" applyBorder="1" applyAlignment="1">
      <alignment vertical="center" wrapText="1"/>
    </xf>
    <xf numFmtId="165" fontId="9" fillId="0" borderId="17" xfId="0" applyNumberFormat="1" applyFont="1" applyFill="1" applyBorder="1" applyAlignment="1">
      <alignment vertical="center"/>
    </xf>
    <xf numFmtId="169" fontId="10" fillId="2" borderId="2" xfId="0" applyNumberFormat="1" applyFont="1" applyFill="1" applyBorder="1" applyAlignment="1">
      <alignment horizontal="left" vertical="center"/>
    </xf>
    <xf numFmtId="169" fontId="11" fillId="2" borderId="7" xfId="0" applyNumberFormat="1" applyFont="1" applyFill="1" applyBorder="1" applyAlignment="1">
      <alignment horizontal="left" vertical="center" wrapText="1"/>
    </xf>
    <xf numFmtId="165" fontId="7" fillId="2" borderId="6" xfId="0" applyNumberFormat="1" applyFont="1" applyFill="1" applyBorder="1" applyAlignment="1">
      <alignment vertical="center"/>
    </xf>
    <xf numFmtId="165" fontId="7" fillId="2" borderId="8" xfId="0" applyNumberFormat="1" applyFont="1" applyFill="1" applyBorder="1" applyAlignment="1">
      <alignment vertical="center"/>
    </xf>
    <xf numFmtId="165" fontId="10" fillId="2" borderId="6" xfId="0" applyNumberFormat="1" applyFont="1" applyFill="1" applyBorder="1" applyAlignment="1">
      <alignment vertical="center"/>
    </xf>
    <xf numFmtId="169" fontId="9" fillId="0" borderId="5" xfId="0" applyNumberFormat="1" applyFont="1" applyFill="1" applyBorder="1" applyAlignment="1">
      <alignment horizontal="left" vertical="center"/>
    </xf>
    <xf numFmtId="169" fontId="18" fillId="0" borderId="24" xfId="0" applyNumberFormat="1" applyFont="1" applyFill="1" applyBorder="1" applyAlignment="1">
      <alignment horizontal="left" vertical="center" wrapText="1"/>
    </xf>
    <xf numFmtId="165" fontId="3" fillId="5" borderId="5" xfId="0" applyNumberFormat="1" applyFont="1" applyFill="1" applyBorder="1" applyAlignment="1">
      <alignment vertical="center"/>
    </xf>
    <xf numFmtId="166" fontId="9" fillId="5" borderId="5" xfId="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horizontal="left" vertical="center" wrapText="1"/>
    </xf>
    <xf numFmtId="165" fontId="3" fillId="5" borderId="4" xfId="0" applyNumberFormat="1" applyFont="1" applyFill="1" applyBorder="1" applyAlignment="1">
      <alignment vertical="center"/>
    </xf>
    <xf numFmtId="166" fontId="15" fillId="5" borderId="4" xfId="0" applyNumberFormat="1" applyFont="1" applyFill="1" applyBorder="1" applyAlignment="1">
      <alignment vertical="center"/>
    </xf>
    <xf numFmtId="165" fontId="9" fillId="3" borderId="4" xfId="0" applyNumberFormat="1" applyFont="1" applyFill="1" applyBorder="1" applyAlignment="1">
      <alignment horizontal="right" vertical="center"/>
    </xf>
    <xf numFmtId="164" fontId="9" fillId="0" borderId="12" xfId="0" applyNumberFormat="1" applyFont="1" applyBorder="1" applyAlignment="1">
      <alignment horizontal="left" vertical="top" wrapText="1"/>
    </xf>
    <xf numFmtId="165" fontId="9" fillId="5" borderId="13" xfId="0" applyNumberFormat="1" applyFont="1" applyFill="1" applyBorder="1" applyAlignment="1">
      <alignment vertical="center"/>
    </xf>
    <xf numFmtId="166" fontId="15" fillId="5" borderId="13" xfId="0" applyNumberFormat="1" applyFont="1" applyFill="1" applyBorder="1" applyAlignment="1">
      <alignment vertical="center"/>
    </xf>
    <xf numFmtId="164" fontId="9" fillId="0" borderId="16" xfId="0" applyNumberFormat="1" applyFont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9" fontId="9" fillId="0" borderId="3" xfId="0" applyNumberFormat="1" applyFont="1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left" vertical="top" wrapText="1"/>
    </xf>
    <xf numFmtId="166" fontId="15" fillId="5" borderId="3" xfId="0" applyNumberFormat="1" applyFont="1" applyFill="1" applyBorder="1" applyAlignment="1">
      <alignment vertical="center"/>
    </xf>
    <xf numFmtId="169" fontId="9" fillId="0" borderId="24" xfId="0" applyNumberFormat="1" applyFont="1" applyFill="1" applyBorder="1" applyAlignment="1">
      <alignment horizontal="left" vertical="top" wrapText="1"/>
    </xf>
    <xf numFmtId="166" fontId="15" fillId="5" borderId="21" xfId="0" applyNumberFormat="1" applyFont="1" applyFill="1" applyBorder="1" applyAlignment="1">
      <alignment vertical="center"/>
    </xf>
    <xf numFmtId="169" fontId="9" fillId="0" borderId="16" xfId="0" applyNumberFormat="1" applyFont="1" applyFill="1" applyBorder="1" applyAlignment="1">
      <alignment horizontal="left" vertical="center"/>
    </xf>
    <xf numFmtId="169" fontId="9" fillId="0" borderId="15" xfId="0" applyNumberFormat="1" applyFont="1" applyFill="1" applyBorder="1" applyAlignment="1">
      <alignment horizontal="left" vertical="top" wrapText="1"/>
    </xf>
    <xf numFmtId="166" fontId="15" fillId="0" borderId="15" xfId="0" applyNumberFormat="1" applyFont="1" applyFill="1" applyBorder="1" applyAlignment="1">
      <alignment vertical="center"/>
    </xf>
    <xf numFmtId="165" fontId="3" fillId="5" borderId="10" xfId="0" applyNumberFormat="1" applyFont="1" applyFill="1" applyBorder="1" applyAlignment="1">
      <alignment vertical="center"/>
    </xf>
    <xf numFmtId="166" fontId="9" fillId="5" borderId="21" xfId="0" applyNumberFormat="1" applyFont="1" applyFill="1" applyBorder="1" applyAlignment="1">
      <alignment vertical="center"/>
    </xf>
    <xf numFmtId="166" fontId="9" fillId="0" borderId="15" xfId="0" applyNumberFormat="1" applyFont="1" applyFill="1" applyBorder="1" applyAlignment="1">
      <alignment vertical="center"/>
    </xf>
    <xf numFmtId="166" fontId="10" fillId="2" borderId="20" xfId="0" applyNumberFormat="1" applyFont="1" applyFill="1" applyBorder="1" applyAlignment="1">
      <alignment vertical="center"/>
    </xf>
    <xf numFmtId="169" fontId="3" fillId="0" borderId="24" xfId="0" applyNumberFormat="1" applyFont="1" applyFill="1" applyBorder="1" applyAlignment="1">
      <alignment horizontal="left" vertical="center" wrapText="1"/>
    </xf>
    <xf numFmtId="165" fontId="9" fillId="5" borderId="5" xfId="0" applyNumberFormat="1" applyFont="1" applyFill="1" applyBorder="1" applyAlignment="1">
      <alignment vertical="center"/>
    </xf>
    <xf numFmtId="166" fontId="9" fillId="5" borderId="27" xfId="0" applyNumberFormat="1" applyFont="1" applyFill="1" applyBorder="1" applyAlignment="1">
      <alignment vertical="center"/>
    </xf>
    <xf numFmtId="169" fontId="10" fillId="0" borderId="4" xfId="0" applyNumberFormat="1" applyFont="1" applyFill="1" applyBorder="1" applyAlignment="1">
      <alignment horizontal="center" vertical="center"/>
    </xf>
    <xf numFmtId="164" fontId="9" fillId="2" borderId="21" xfId="0" applyFont="1" applyFill="1" applyBorder="1" applyAlignment="1">
      <alignment vertical="center"/>
    </xf>
    <xf numFmtId="167" fontId="10" fillId="2" borderId="4" xfId="0" applyNumberFormat="1" applyFont="1" applyFill="1" applyBorder="1" applyAlignment="1">
      <alignment vertical="center"/>
    </xf>
    <xf numFmtId="166" fontId="9" fillId="2" borderId="4" xfId="0" applyNumberFormat="1" applyFont="1" applyFill="1" applyBorder="1" applyAlignment="1">
      <alignment vertical="center"/>
    </xf>
    <xf numFmtId="168" fontId="9" fillId="3" borderId="4" xfId="0" applyNumberFormat="1" applyFont="1" applyFill="1" applyBorder="1" applyAlignment="1">
      <alignment horizontal="right" vertical="center"/>
    </xf>
    <xf numFmtId="169" fontId="3" fillId="0" borderId="15" xfId="0" applyNumberFormat="1" applyFont="1" applyFill="1" applyBorder="1" applyAlignment="1">
      <alignment horizontal="left" vertical="top" wrapText="1"/>
    </xf>
    <xf numFmtId="166" fontId="9" fillId="5" borderId="17" xfId="0" applyNumberFormat="1" applyFont="1" applyFill="1" applyBorder="1" applyAlignment="1">
      <alignment vertical="center"/>
    </xf>
    <xf numFmtId="164" fontId="9" fillId="0" borderId="9" xfId="0" applyNumberFormat="1" applyFont="1" applyFill="1" applyBorder="1" applyAlignment="1">
      <alignment horizontal="left" vertical="center" wrapText="1"/>
    </xf>
    <xf numFmtId="169" fontId="9" fillId="0" borderId="2" xfId="0" applyNumberFormat="1" applyFont="1" applyFill="1" applyBorder="1" applyAlignment="1">
      <alignment horizontal="left" vertical="center" wrapText="1"/>
    </xf>
    <xf numFmtId="169" fontId="9" fillId="0" borderId="21" xfId="0" applyNumberFormat="1" applyFont="1" applyFill="1" applyBorder="1" applyAlignment="1">
      <alignment horizontal="left" vertical="center" wrapText="1"/>
    </xf>
    <xf numFmtId="165" fontId="3" fillId="0" borderId="4" xfId="0" applyNumberFormat="1" applyFont="1" applyFill="1" applyBorder="1" applyAlignment="1">
      <alignment vertical="center"/>
    </xf>
    <xf numFmtId="166" fontId="9" fillId="0" borderId="4" xfId="0" applyNumberFormat="1" applyFont="1" applyFill="1" applyBorder="1" applyAlignment="1">
      <alignment vertical="center"/>
    </xf>
    <xf numFmtId="166" fontId="9" fillId="5" borderId="4" xfId="0" applyNumberFormat="1" applyFont="1" applyFill="1" applyBorder="1" applyAlignment="1">
      <alignment vertical="center"/>
    </xf>
    <xf numFmtId="164" fontId="9" fillId="0" borderId="4" xfId="0" applyFont="1" applyFill="1" applyBorder="1" applyAlignment="1">
      <alignment vertical="center" wrapText="1"/>
    </xf>
    <xf numFmtId="164" fontId="9" fillId="0" borderId="13" xfId="0" applyFont="1" applyFill="1" applyBorder="1" applyAlignment="1">
      <alignment vertical="center" wrapText="1"/>
    </xf>
    <xf numFmtId="164" fontId="9" fillId="0" borderId="16" xfId="0" applyFont="1" applyFill="1" applyBorder="1" applyAlignment="1">
      <alignment vertical="center" wrapText="1"/>
    </xf>
    <xf numFmtId="169" fontId="9" fillId="0" borderId="2" xfId="0" applyNumberFormat="1" applyFont="1" applyFill="1" applyBorder="1" applyAlignment="1">
      <alignment horizontal="left" vertical="center"/>
    </xf>
    <xf numFmtId="169" fontId="9" fillId="0" borderId="4" xfId="0" applyNumberFormat="1" applyFont="1" applyFill="1" applyBorder="1" applyAlignment="1">
      <alignment vertical="center"/>
    </xf>
    <xf numFmtId="165" fontId="3" fillId="3" borderId="4" xfId="0" applyNumberFormat="1" applyFont="1" applyFill="1" applyBorder="1" applyAlignment="1">
      <alignment horizontal="right" vertical="center"/>
    </xf>
    <xf numFmtId="169" fontId="9" fillId="0" borderId="19" xfId="0" applyNumberFormat="1" applyFont="1" applyFill="1" applyBorder="1" applyAlignment="1">
      <alignment horizontal="left" vertical="center"/>
    </xf>
    <xf numFmtId="165" fontId="9" fillId="0" borderId="19" xfId="0" applyNumberFormat="1" applyFont="1" applyFill="1" applyBorder="1" applyAlignment="1">
      <alignment vertical="center"/>
    </xf>
    <xf numFmtId="166" fontId="9" fillId="0" borderId="19" xfId="0" applyNumberFormat="1" applyFont="1" applyFill="1" applyBorder="1" applyAlignment="1">
      <alignment vertical="center"/>
    </xf>
    <xf numFmtId="165" fontId="9" fillId="3" borderId="19" xfId="0" applyNumberFormat="1" applyFont="1" applyFill="1" applyBorder="1" applyAlignment="1">
      <alignment horizontal="right" vertical="center"/>
    </xf>
    <xf numFmtId="169" fontId="9" fillId="0" borderId="10" xfId="0" applyNumberFormat="1" applyFont="1" applyFill="1" applyBorder="1" applyAlignment="1">
      <alignment vertical="center"/>
    </xf>
    <xf numFmtId="165" fontId="3" fillId="3" borderId="10" xfId="0" applyNumberFormat="1" applyFont="1" applyFill="1" applyBorder="1" applyAlignment="1">
      <alignment horizontal="right" vertical="center"/>
    </xf>
    <xf numFmtId="169" fontId="3" fillId="0" borderId="9" xfId="0" applyNumberFormat="1" applyFont="1" applyFill="1" applyBorder="1" applyAlignment="1">
      <alignment horizontal="left" vertical="center" wrapText="1"/>
    </xf>
    <xf numFmtId="165" fontId="10" fillId="5" borderId="10" xfId="0" applyNumberFormat="1" applyFont="1" applyFill="1" applyBorder="1" applyAlignment="1">
      <alignment vertical="center"/>
    </xf>
    <xf numFmtId="169" fontId="9" fillId="0" borderId="5" xfId="0" applyNumberFormat="1" applyFont="1" applyFill="1" applyBorder="1" applyAlignment="1">
      <alignment horizontal="center" vertical="center"/>
    </xf>
    <xf numFmtId="166" fontId="10" fillId="0" borderId="5" xfId="0" applyNumberFormat="1" applyFont="1" applyFill="1" applyBorder="1" applyAlignment="1">
      <alignment vertical="center"/>
    </xf>
    <xf numFmtId="165" fontId="10" fillId="3" borderId="5" xfId="0" applyNumberFormat="1" applyFont="1" applyFill="1" applyBorder="1" applyAlignment="1">
      <alignment horizontal="right" vertical="center"/>
    </xf>
    <xf numFmtId="165" fontId="10" fillId="3" borderId="10" xfId="0" applyNumberFormat="1" applyFont="1" applyFill="1" applyBorder="1" applyAlignment="1">
      <alignment horizontal="right" vertical="center"/>
    </xf>
    <xf numFmtId="169" fontId="9" fillId="0" borderId="7" xfId="0" applyNumberFormat="1" applyFont="1" applyFill="1" applyBorder="1" applyAlignment="1">
      <alignment horizontal="left" vertical="center" wrapText="1"/>
    </xf>
    <xf numFmtId="166" fontId="9" fillId="0" borderId="6" xfId="0" applyNumberFormat="1" applyFont="1" applyFill="1" applyBorder="1" applyAlignment="1">
      <alignment vertical="center"/>
    </xf>
    <xf numFmtId="166" fontId="9" fillId="7" borderId="2" xfId="0" applyNumberFormat="1" applyFont="1" applyFill="1" applyBorder="1" applyAlignment="1">
      <alignment vertical="center"/>
    </xf>
    <xf numFmtId="164" fontId="9" fillId="7" borderId="10" xfId="0" applyFont="1" applyFill="1" applyBorder="1" applyAlignment="1">
      <alignment vertical="center"/>
    </xf>
    <xf numFmtId="166" fontId="9" fillId="7" borderId="10" xfId="0" applyNumberFormat="1" applyFont="1" applyFill="1" applyBorder="1" applyAlignment="1">
      <alignment vertical="center"/>
    </xf>
    <xf numFmtId="164" fontId="9" fillId="7" borderId="16" xfId="0" applyFont="1" applyFill="1" applyBorder="1" applyAlignment="1">
      <alignment vertical="center"/>
    </xf>
    <xf numFmtId="166" fontId="9" fillId="7" borderId="16" xfId="0" applyNumberFormat="1" applyFont="1" applyFill="1" applyBorder="1" applyAlignment="1">
      <alignment vertical="center"/>
    </xf>
    <xf numFmtId="169" fontId="10" fillId="9" borderId="2" xfId="0" applyNumberFormat="1" applyFont="1" applyFill="1" applyBorder="1" applyAlignment="1">
      <alignment horizontal="left" vertical="center"/>
    </xf>
    <xf numFmtId="169" fontId="19" fillId="9" borderId="3" xfId="0" applyNumberFormat="1" applyFont="1" applyFill="1" applyBorder="1" applyAlignment="1">
      <alignment horizontal="left" vertical="center" wrapText="1"/>
    </xf>
    <xf numFmtId="165" fontId="7" fillId="9" borderId="2" xfId="0" applyNumberFormat="1" applyFont="1" applyFill="1" applyBorder="1" applyAlignment="1">
      <alignment vertical="center"/>
    </xf>
    <xf numFmtId="166" fontId="10" fillId="9" borderId="2" xfId="0" applyNumberFormat="1" applyFont="1" applyFill="1" applyBorder="1" applyAlignment="1">
      <alignment vertical="center"/>
    </xf>
    <xf numFmtId="164" fontId="9" fillId="9" borderId="3" xfId="0" applyFont="1" applyFill="1" applyBorder="1" applyAlignment="1">
      <alignment vertical="center"/>
    </xf>
    <xf numFmtId="170" fontId="9" fillId="9" borderId="2" xfId="0" applyNumberFormat="1" applyFont="1" applyFill="1" applyBorder="1" applyAlignment="1" applyProtection="1">
      <alignment vertical="center"/>
      <protection locked="0"/>
    </xf>
    <xf numFmtId="166" fontId="9" fillId="9" borderId="2" xfId="0" applyNumberFormat="1" applyFont="1" applyFill="1" applyBorder="1" applyAlignment="1">
      <alignment vertical="center"/>
    </xf>
    <xf numFmtId="169" fontId="10" fillId="8" borderId="6" xfId="0" applyNumberFormat="1" applyFont="1" applyFill="1" applyBorder="1" applyAlignment="1">
      <alignment horizontal="left" vertical="center"/>
    </xf>
    <xf numFmtId="169" fontId="18" fillId="8" borderId="7" xfId="0" applyNumberFormat="1" applyFont="1" applyFill="1" applyBorder="1" applyAlignment="1">
      <alignment horizontal="left" vertical="center" wrapText="1"/>
    </xf>
    <xf numFmtId="165" fontId="7" fillId="8" borderId="6" xfId="0" applyNumberFormat="1" applyFont="1" applyFill="1" applyBorder="1" applyAlignment="1">
      <alignment vertical="center"/>
    </xf>
    <xf numFmtId="166" fontId="9" fillId="8" borderId="6" xfId="0" applyNumberFormat="1" applyFont="1" applyFill="1" applyBorder="1" applyAlignment="1">
      <alignment vertical="center"/>
    </xf>
    <xf numFmtId="169" fontId="20" fillId="0" borderId="3" xfId="0" applyNumberFormat="1" applyFont="1" applyFill="1" applyBorder="1" applyAlignment="1">
      <alignment horizontal="left" vertical="center" wrapText="1"/>
    </xf>
    <xf numFmtId="165" fontId="7" fillId="0" borderId="2" xfId="0" applyNumberFormat="1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horizontal="right" vertical="center" shrinkToFit="1"/>
    </xf>
    <xf numFmtId="169" fontId="9" fillId="2" borderId="4" xfId="0" applyNumberFormat="1" applyFont="1" applyFill="1" applyBorder="1" applyAlignment="1">
      <alignment horizontal="center" vertical="center"/>
    </xf>
    <xf numFmtId="169" fontId="19" fillId="2" borderId="21" xfId="0" applyNumberFormat="1" applyFont="1" applyFill="1" applyBorder="1" applyAlignment="1">
      <alignment horizontal="left" vertical="center" wrapText="1"/>
    </xf>
    <xf numFmtId="165" fontId="7" fillId="2" borderId="4" xfId="0" applyNumberFormat="1" applyFont="1" applyFill="1" applyBorder="1" applyAlignment="1">
      <alignment vertical="center"/>
    </xf>
    <xf numFmtId="164" fontId="16" fillId="0" borderId="9" xfId="0" applyFont="1" applyBorder="1" applyAlignment="1">
      <alignment vertical="center" wrapText="1"/>
    </xf>
    <xf numFmtId="165" fontId="3" fillId="5" borderId="10" xfId="0" applyNumberFormat="1" applyFont="1" applyFill="1" applyBorder="1" applyAlignment="1">
      <alignment horizontal="right" vertical="center" shrinkToFit="1"/>
    </xf>
    <xf numFmtId="169" fontId="9" fillId="0" borderId="13" xfId="0" applyNumberFormat="1" applyFont="1" applyFill="1" applyBorder="1" applyAlignment="1">
      <alignment horizontal="center" vertical="center" wrapText="1"/>
    </xf>
    <xf numFmtId="164" fontId="21" fillId="0" borderId="12" xfId="0" applyFont="1" applyFill="1" applyBorder="1" applyAlignment="1">
      <alignment vertical="center" wrapText="1"/>
    </xf>
    <xf numFmtId="165" fontId="3" fillId="0" borderId="18" xfId="0" applyNumberFormat="1" applyFont="1" applyFill="1" applyBorder="1" applyAlignment="1">
      <alignment vertical="center"/>
    </xf>
    <xf numFmtId="165" fontId="3" fillId="0" borderId="18" xfId="0" applyNumberFormat="1" applyFont="1" applyFill="1" applyBorder="1" applyAlignment="1">
      <alignment horizontal="right" vertical="center" shrinkToFit="1"/>
    </xf>
    <xf numFmtId="166" fontId="9" fillId="0" borderId="18" xfId="0" applyNumberFormat="1" applyFont="1" applyFill="1" applyBorder="1" applyAlignment="1">
      <alignment vertical="center"/>
    </xf>
    <xf numFmtId="165" fontId="9" fillId="3" borderId="18" xfId="0" applyNumberFormat="1" applyFont="1" applyFill="1" applyBorder="1" applyAlignment="1">
      <alignment horizontal="right" vertical="center"/>
    </xf>
    <xf numFmtId="164" fontId="16" fillId="0" borderId="26" xfId="0" applyFont="1" applyBorder="1" applyAlignment="1">
      <alignment vertical="center" wrapText="1"/>
    </xf>
    <xf numFmtId="164" fontId="16" fillId="0" borderId="12" xfId="0" applyFont="1" applyBorder="1" applyAlignment="1">
      <alignment vertical="center" wrapText="1"/>
    </xf>
    <xf numFmtId="165" fontId="3" fillId="0" borderId="13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horizontal="right" vertical="center" shrinkToFit="1"/>
    </xf>
    <xf numFmtId="164" fontId="16" fillId="0" borderId="12" xfId="0" applyFont="1" applyFill="1" applyBorder="1" applyAlignment="1">
      <alignment vertical="center" wrapText="1"/>
    </xf>
    <xf numFmtId="165" fontId="3" fillId="5" borderId="13" xfId="0" applyNumberFormat="1" applyFont="1" applyFill="1" applyBorder="1" applyAlignment="1">
      <alignment horizontal="right" vertical="center" shrinkToFit="1"/>
    </xf>
    <xf numFmtId="166" fontId="9" fillId="5" borderId="13" xfId="0" applyNumberFormat="1" applyFont="1" applyFill="1" applyBorder="1" applyAlignment="1">
      <alignment vertical="center"/>
    </xf>
    <xf numFmtId="164" fontId="23" fillId="4" borderId="12" xfId="0" applyFont="1" applyFill="1" applyBorder="1" applyAlignment="1">
      <alignment vertical="center" wrapText="1"/>
    </xf>
    <xf numFmtId="165" fontId="7" fillId="4" borderId="13" xfId="0" applyNumberFormat="1" applyFont="1" applyFill="1" applyBorder="1" applyAlignment="1">
      <alignment vertical="center"/>
    </xf>
    <xf numFmtId="165" fontId="7" fillId="4" borderId="13" xfId="0" applyNumberFormat="1" applyFont="1" applyFill="1" applyBorder="1" applyAlignment="1">
      <alignment horizontal="right" vertical="center" shrinkToFit="1"/>
    </xf>
    <xf numFmtId="169" fontId="9" fillId="0" borderId="16" xfId="0" applyNumberFormat="1" applyFont="1" applyFill="1" applyBorder="1" applyAlignment="1">
      <alignment horizontal="center" vertical="center" wrapText="1"/>
    </xf>
    <xf numFmtId="164" fontId="16" fillId="0" borderId="15" xfId="0" applyFont="1" applyFill="1" applyBorder="1" applyAlignment="1">
      <alignment vertical="center" wrapText="1"/>
    </xf>
    <xf numFmtId="165" fontId="3" fillId="0" borderId="16" xfId="0" applyNumberFormat="1" applyFont="1" applyFill="1" applyBorder="1" applyAlignment="1">
      <alignment horizontal="right" vertical="center" shrinkToFit="1"/>
    </xf>
    <xf numFmtId="169" fontId="9" fillId="2" borderId="2" xfId="0" applyNumberFormat="1" applyFont="1" applyFill="1" applyBorder="1" applyAlignment="1">
      <alignment horizontal="center" vertical="center"/>
    </xf>
    <xf numFmtId="169" fontId="19" fillId="2" borderId="3" xfId="0" applyNumberFormat="1" applyFont="1" applyFill="1" applyBorder="1" applyAlignment="1">
      <alignment horizontal="left" vertical="center" wrapText="1"/>
    </xf>
    <xf numFmtId="164" fontId="18" fillId="0" borderId="12" xfId="0" applyFont="1" applyFill="1" applyBorder="1" applyAlignment="1">
      <alignment vertical="center" wrapText="1"/>
    </xf>
    <xf numFmtId="164" fontId="16" fillId="0" borderId="12" xfId="0" applyFont="1" applyFill="1" applyBorder="1" applyAlignment="1">
      <alignment horizontal="left" vertical="center" wrapText="1"/>
    </xf>
    <xf numFmtId="169" fontId="19" fillId="3" borderId="21" xfId="0" applyNumberFormat="1" applyFont="1" applyFill="1" applyBorder="1" applyAlignment="1">
      <alignment horizontal="left" vertical="center" wrapText="1"/>
    </xf>
    <xf numFmtId="165" fontId="7" fillId="2" borderId="5" xfId="0" applyNumberFormat="1" applyFont="1" applyFill="1" applyBorder="1" applyAlignment="1">
      <alignment vertical="center"/>
    </xf>
    <xf numFmtId="166" fontId="9" fillId="2" borderId="5" xfId="0" applyNumberFormat="1" applyFont="1" applyFill="1" applyBorder="1" applyAlignment="1">
      <alignment vertical="center"/>
    </xf>
    <xf numFmtId="169" fontId="9" fillId="3" borderId="4" xfId="0" applyNumberFormat="1" applyFont="1" applyFill="1" applyBorder="1" applyAlignment="1">
      <alignment horizontal="center" vertical="center"/>
    </xf>
    <xf numFmtId="169" fontId="25" fillId="3" borderId="21" xfId="0" applyNumberFormat="1" applyFont="1" applyFill="1" applyBorder="1" applyAlignment="1">
      <alignment horizontal="left" vertical="center" wrapText="1"/>
    </xf>
    <xf numFmtId="165" fontId="7" fillId="3" borderId="4" xfId="0" applyNumberFormat="1" applyFont="1" applyFill="1" applyBorder="1" applyAlignment="1">
      <alignment vertical="center"/>
    </xf>
    <xf numFmtId="166" fontId="9" fillId="3" borderId="4" xfId="0" applyNumberFormat="1" applyFont="1" applyFill="1" applyBorder="1" applyAlignment="1">
      <alignment vertical="center"/>
    </xf>
    <xf numFmtId="169" fontId="18" fillId="3" borderId="21" xfId="0" applyNumberFormat="1" applyFont="1" applyFill="1" applyBorder="1" applyAlignment="1">
      <alignment horizontal="left" vertical="center" wrapText="1"/>
    </xf>
    <xf numFmtId="169" fontId="9" fillId="3" borderId="2" xfId="0" applyNumberFormat="1" applyFont="1" applyFill="1" applyBorder="1" applyAlignment="1">
      <alignment horizontal="center" vertical="center"/>
    </xf>
    <xf numFmtId="164" fontId="26" fillId="3" borderId="23" xfId="0" applyFont="1" applyFill="1" applyBorder="1" applyAlignment="1">
      <alignment vertical="center" wrapText="1"/>
    </xf>
    <xf numFmtId="165" fontId="7" fillId="3" borderId="2" xfId="0" applyNumberFormat="1" applyFont="1" applyFill="1" applyBorder="1" applyAlignment="1">
      <alignment vertical="center"/>
    </xf>
    <xf numFmtId="169" fontId="9" fillId="0" borderId="18" xfId="0" applyNumberFormat="1" applyFont="1" applyFill="1" applyBorder="1" applyAlignment="1">
      <alignment horizontal="center" vertical="center"/>
    </xf>
    <xf numFmtId="164" fontId="16" fillId="0" borderId="21" xfId="0" applyFont="1" applyBorder="1" applyAlignment="1">
      <alignment vertical="center" wrapText="1"/>
    </xf>
    <xf numFmtId="164" fontId="9" fillId="0" borderId="19" xfId="0" applyFont="1" applyFill="1" applyBorder="1" applyAlignment="1">
      <alignment horizontal="center" vertical="center" wrapText="1"/>
    </xf>
    <xf numFmtId="165" fontId="3" fillId="0" borderId="13" xfId="15" applyNumberFormat="1" applyFont="1" applyFill="1" applyBorder="1" applyAlignment="1" applyProtection="1">
      <alignment vertical="center"/>
      <protection/>
    </xf>
    <xf numFmtId="164" fontId="21" fillId="0" borderId="15" xfId="0" applyFont="1" applyFill="1" applyBorder="1" applyAlignment="1">
      <alignment vertical="center" wrapText="1"/>
    </xf>
    <xf numFmtId="169" fontId="9" fillId="3" borderId="10" xfId="0" applyNumberFormat="1" applyFont="1" applyFill="1" applyBorder="1" applyAlignment="1">
      <alignment horizontal="center" vertical="center"/>
    </xf>
    <xf numFmtId="169" fontId="25" fillId="3" borderId="9" xfId="0" applyNumberFormat="1" applyFont="1" applyFill="1" applyBorder="1" applyAlignment="1">
      <alignment horizontal="left" vertical="center" wrapText="1"/>
    </xf>
    <xf numFmtId="165" fontId="7" fillId="3" borderId="10" xfId="0" applyNumberFormat="1" applyFont="1" applyFill="1" applyBorder="1" applyAlignment="1">
      <alignment vertical="center"/>
    </xf>
    <xf numFmtId="166" fontId="9" fillId="3" borderId="10" xfId="0" applyNumberFormat="1" applyFont="1" applyFill="1" applyBorder="1" applyAlignment="1">
      <alignment vertical="center"/>
    </xf>
    <xf numFmtId="164" fontId="9" fillId="0" borderId="6" xfId="0" applyFont="1" applyFill="1" applyBorder="1" applyAlignment="1">
      <alignment horizontal="center" vertical="center"/>
    </xf>
    <xf numFmtId="164" fontId="16" fillId="0" borderId="28" xfId="0" applyFont="1" applyFill="1" applyBorder="1" applyAlignment="1">
      <alignment vertical="center" wrapText="1"/>
    </xf>
    <xf numFmtId="169" fontId="15" fillId="0" borderId="29" xfId="0" applyNumberFormat="1" applyFont="1" applyFill="1" applyBorder="1" applyAlignment="1">
      <alignment horizontal="center" vertical="center"/>
    </xf>
    <xf numFmtId="169" fontId="7" fillId="0" borderId="29" xfId="0" applyNumberFormat="1" applyFont="1" applyFill="1" applyBorder="1" applyAlignment="1">
      <alignment/>
    </xf>
    <xf numFmtId="165" fontId="9" fillId="0" borderId="29" xfId="0" applyNumberFormat="1" applyFont="1" applyFill="1" applyBorder="1" applyAlignment="1">
      <alignment horizontal="center" vertical="center"/>
    </xf>
    <xf numFmtId="166" fontId="9" fillId="0" borderId="29" xfId="0" applyNumberFormat="1" applyFont="1" applyFill="1" applyBorder="1" applyAlignment="1">
      <alignment vertical="center"/>
    </xf>
    <xf numFmtId="165" fontId="9" fillId="0" borderId="29" xfId="0" applyNumberFormat="1" applyFont="1" applyFill="1" applyBorder="1" applyAlignment="1">
      <alignment horizontal="right" vertical="center"/>
    </xf>
    <xf numFmtId="169" fontId="13" fillId="0" borderId="3" xfId="0" applyNumberFormat="1" applyFont="1" applyFill="1" applyBorder="1" applyAlignment="1">
      <alignment horizontal="center" vertical="center" wrapText="1"/>
    </xf>
    <xf numFmtId="169" fontId="27" fillId="0" borderId="2" xfId="0" applyNumberFormat="1" applyFont="1" applyFill="1" applyBorder="1" applyAlignment="1">
      <alignment vertical="center" wrapText="1"/>
    </xf>
    <xf numFmtId="165" fontId="3" fillId="0" borderId="2" xfId="15" applyNumberFormat="1" applyFont="1" applyFill="1" applyBorder="1" applyAlignment="1" applyProtection="1">
      <alignment horizontal="right" vertical="center"/>
      <protection/>
    </xf>
    <xf numFmtId="166" fontId="3" fillId="0" borderId="2" xfId="0" applyNumberFormat="1" applyFont="1" applyFill="1" applyBorder="1" applyAlignment="1">
      <alignment vertical="center"/>
    </xf>
    <xf numFmtId="164" fontId="10" fillId="7" borderId="2" xfId="0" applyFont="1" applyFill="1" applyBorder="1" applyAlignment="1">
      <alignment horizontal="right" vertical="center"/>
    </xf>
    <xf numFmtId="170" fontId="9" fillId="7" borderId="2" xfId="0" applyNumberFormat="1" applyFont="1" applyFill="1" applyBorder="1" applyAlignment="1">
      <alignment vertical="center"/>
    </xf>
    <xf numFmtId="169" fontId="27" fillId="0" borderId="6" xfId="0" applyNumberFormat="1" applyFont="1" applyFill="1" applyBorder="1" applyAlignment="1">
      <alignment vertical="center" wrapText="1"/>
    </xf>
    <xf numFmtId="165" fontId="3" fillId="0" borderId="6" xfId="0" applyNumberFormat="1" applyFont="1" applyFill="1" applyBorder="1" applyAlignment="1">
      <alignment horizontal="right" vertical="center"/>
    </xf>
    <xf numFmtId="165" fontId="3" fillId="0" borderId="6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vertical="center"/>
    </xf>
    <xf numFmtId="169" fontId="28" fillId="10" borderId="0" xfId="0" applyNumberFormat="1" applyFont="1" applyFill="1" applyBorder="1" applyAlignment="1" applyProtection="1">
      <alignment horizontal="center"/>
      <protection/>
    </xf>
    <xf numFmtId="169" fontId="29" fillId="10" borderId="0" xfId="0" applyNumberFormat="1" applyFont="1" applyFill="1" applyBorder="1" applyAlignment="1" applyProtection="1">
      <alignment horizontal="right" vertical="center"/>
      <protection/>
    </xf>
    <xf numFmtId="164" fontId="30" fillId="10" borderId="0" xfId="0" applyFont="1" applyFill="1" applyBorder="1" applyAlignment="1" applyProtection="1">
      <alignment vertical="center"/>
      <protection/>
    </xf>
    <xf numFmtId="164" fontId="28" fillId="10" borderId="0" xfId="0" applyFont="1" applyFill="1" applyBorder="1" applyAlignment="1" applyProtection="1">
      <alignment/>
      <protection/>
    </xf>
    <xf numFmtId="169" fontId="3" fillId="0" borderId="2" xfId="0" applyNumberFormat="1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>
      <alignment horizontal="center" vertical="center"/>
    </xf>
    <xf numFmtId="164" fontId="15" fillId="3" borderId="4" xfId="0" applyFont="1" applyFill="1" applyBorder="1" applyAlignment="1">
      <alignment horizontal="center" vertical="center" wrapText="1"/>
    </xf>
    <xf numFmtId="164" fontId="3" fillId="0" borderId="4" xfId="0" applyFont="1" applyFill="1" applyBorder="1" applyAlignment="1" applyProtection="1">
      <alignment horizontal="center" vertical="center" wrapText="1"/>
      <protection locked="0"/>
    </xf>
    <xf numFmtId="164" fontId="3" fillId="0" borderId="4" xfId="0" applyFont="1" applyFill="1" applyBorder="1" applyAlignment="1">
      <alignment horizontal="center" vertical="center"/>
    </xf>
    <xf numFmtId="164" fontId="9" fillId="0" borderId="4" xfId="0" applyFont="1" applyFill="1" applyBorder="1" applyAlignment="1">
      <alignment horizontal="center" vertical="center"/>
    </xf>
    <xf numFmtId="164" fontId="3" fillId="0" borderId="6" xfId="0" applyFont="1" applyFill="1" applyBorder="1" applyAlignment="1">
      <alignment horizontal="center" vertical="center" wrapText="1"/>
    </xf>
    <xf numFmtId="164" fontId="9" fillId="0" borderId="5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5" xfId="0" applyFont="1" applyFill="1" applyBorder="1" applyAlignment="1" applyProtection="1">
      <alignment horizontal="center" vertical="center"/>
      <protection locked="0"/>
    </xf>
    <xf numFmtId="169" fontId="7" fillId="2" borderId="6" xfId="0" applyNumberFormat="1" applyFont="1" applyFill="1" applyBorder="1" applyAlignment="1" applyProtection="1">
      <alignment horizontal="center" vertical="center"/>
      <protection/>
    </xf>
    <xf numFmtId="169" fontId="7" fillId="2" borderId="3" xfId="0" applyNumberFormat="1" applyFont="1" applyFill="1" applyBorder="1" applyAlignment="1" applyProtection="1">
      <alignment vertical="center"/>
      <protection/>
    </xf>
    <xf numFmtId="165" fontId="7" fillId="2" borderId="2" xfId="0" applyNumberFormat="1" applyFont="1" applyFill="1" applyBorder="1" applyAlignment="1" applyProtection="1">
      <alignment vertical="center"/>
      <protection/>
    </xf>
    <xf numFmtId="172" fontId="15" fillId="2" borderId="2" xfId="0" applyNumberFormat="1" applyFont="1" applyFill="1" applyBorder="1" applyAlignment="1" applyProtection="1">
      <alignment vertical="center"/>
      <protection/>
    </xf>
    <xf numFmtId="165" fontId="3" fillId="3" borderId="2" xfId="0" applyNumberFormat="1" applyFont="1" applyFill="1" applyBorder="1" applyAlignment="1" applyProtection="1">
      <alignment vertical="center"/>
      <protection/>
    </xf>
    <xf numFmtId="169" fontId="3" fillId="0" borderId="5" xfId="0" applyNumberFormat="1" applyFont="1" applyFill="1" applyBorder="1" applyAlignment="1" applyProtection="1">
      <alignment horizontal="center" vertical="center"/>
      <protection/>
    </xf>
    <xf numFmtId="169" fontId="3" fillId="3" borderId="24" xfId="0" applyNumberFormat="1" applyFont="1" applyFill="1" applyBorder="1" applyAlignment="1" applyProtection="1">
      <alignment/>
      <protection/>
    </xf>
    <xf numFmtId="167" fontId="3" fillId="3" borderId="5" xfId="0" applyNumberFormat="1" applyFont="1" applyFill="1" applyBorder="1" applyAlignment="1" applyProtection="1">
      <alignment vertical="center"/>
      <protection/>
    </xf>
    <xf numFmtId="167" fontId="3" fillId="3" borderId="4" xfId="0" applyNumberFormat="1" applyFont="1" applyFill="1" applyBorder="1" applyAlignment="1" applyProtection="1">
      <alignment vertical="center"/>
      <protection/>
    </xf>
    <xf numFmtId="172" fontId="15" fillId="3" borderId="19" xfId="0" applyNumberFormat="1" applyFont="1" applyFill="1" applyBorder="1" applyAlignment="1" applyProtection="1">
      <alignment vertical="center"/>
      <protection/>
    </xf>
    <xf numFmtId="167" fontId="9" fillId="3" borderId="5" xfId="0" applyNumberFormat="1" applyFont="1" applyFill="1" applyBorder="1" applyAlignment="1" applyProtection="1">
      <alignment vertical="center"/>
      <protection/>
    </xf>
    <xf numFmtId="169" fontId="4" fillId="0" borderId="2" xfId="0" applyNumberFormat="1" applyFont="1" applyFill="1" applyBorder="1" applyAlignment="1" applyProtection="1">
      <alignment horizontal="left" vertical="center" wrapText="1"/>
      <protection/>
    </xf>
    <xf numFmtId="165" fontId="7" fillId="0" borderId="2" xfId="0" applyNumberFormat="1" applyFont="1" applyFill="1" applyBorder="1" applyAlignment="1" applyProtection="1">
      <alignment vertical="center"/>
      <protection/>
    </xf>
    <xf numFmtId="172" fontId="15" fillId="0" borderId="2" xfId="0" applyNumberFormat="1" applyFont="1" applyFill="1" applyBorder="1" applyAlignment="1" applyProtection="1">
      <alignment vertical="center"/>
      <protection/>
    </xf>
    <xf numFmtId="165" fontId="9" fillId="3" borderId="2" xfId="0" applyNumberFormat="1" applyFont="1" applyFill="1" applyBorder="1" applyAlignment="1" applyProtection="1">
      <alignment vertical="center"/>
      <protection/>
    </xf>
    <xf numFmtId="164" fontId="4" fillId="0" borderId="7" xfId="0" applyFont="1" applyFill="1" applyBorder="1" applyAlignment="1">
      <alignment horizontal="left" vertical="center" wrapText="1"/>
    </xf>
    <xf numFmtId="165" fontId="7" fillId="5" borderId="2" xfId="0" applyNumberFormat="1" applyFont="1" applyFill="1" applyBorder="1" applyAlignment="1" applyProtection="1">
      <alignment vertical="center"/>
      <protection/>
    </xf>
    <xf numFmtId="172" fontId="15" fillId="5" borderId="2" xfId="0" applyNumberFormat="1" applyFont="1" applyFill="1" applyBorder="1" applyAlignment="1" applyProtection="1">
      <alignment vertical="center"/>
      <protection/>
    </xf>
    <xf numFmtId="169" fontId="3" fillId="0" borderId="2" xfId="0" applyNumberFormat="1" applyFont="1" applyFill="1" applyBorder="1" applyAlignment="1" applyProtection="1">
      <alignment horizontal="center" vertical="center" textRotation="90"/>
      <protection/>
    </xf>
    <xf numFmtId="169" fontId="3" fillId="0" borderId="9" xfId="0" applyNumberFormat="1" applyFont="1" applyFill="1" applyBorder="1" applyAlignment="1" applyProtection="1">
      <alignment horizontal="left" vertical="center" wrapText="1"/>
      <protection/>
    </xf>
    <xf numFmtId="165" fontId="3" fillId="0" borderId="10" xfId="0" applyNumberFormat="1" applyFont="1" applyFill="1" applyBorder="1" applyAlignment="1" applyProtection="1">
      <alignment vertical="center"/>
      <protection/>
    </xf>
    <xf numFmtId="172" fontId="15" fillId="0" borderId="10" xfId="0" applyNumberFormat="1" applyFont="1" applyFill="1" applyBorder="1" applyAlignment="1" applyProtection="1">
      <alignment vertical="center"/>
      <protection/>
    </xf>
    <xf numFmtId="165" fontId="9" fillId="3" borderId="10" xfId="0" applyNumberFormat="1" applyFont="1" applyFill="1" applyBorder="1" applyAlignment="1" applyProtection="1">
      <alignment vertical="center"/>
      <protection/>
    </xf>
    <xf numFmtId="169" fontId="3" fillId="0" borderId="12" xfId="0" applyNumberFormat="1" applyFont="1" applyFill="1" applyBorder="1" applyAlignment="1" applyProtection="1">
      <alignment horizontal="left" vertical="center" wrapText="1"/>
      <protection/>
    </xf>
    <xf numFmtId="165" fontId="3" fillId="0" borderId="13" xfId="0" applyNumberFormat="1" applyFont="1" applyFill="1" applyBorder="1" applyAlignment="1" applyProtection="1">
      <alignment vertical="center"/>
      <protection/>
    </xf>
    <xf numFmtId="172" fontId="15" fillId="0" borderId="13" xfId="0" applyNumberFormat="1" applyFont="1" applyFill="1" applyBorder="1" applyAlignment="1" applyProtection="1">
      <alignment vertical="center"/>
      <protection/>
    </xf>
    <xf numFmtId="165" fontId="9" fillId="3" borderId="13" xfId="0" applyNumberFormat="1" applyFont="1" applyFill="1" applyBorder="1" applyAlignment="1" applyProtection="1">
      <alignment vertical="center"/>
      <protection/>
    </xf>
    <xf numFmtId="169" fontId="3" fillId="0" borderId="30" xfId="0" applyNumberFormat="1" applyFont="1" applyFill="1" applyBorder="1" applyAlignment="1" applyProtection="1">
      <alignment horizontal="left" vertical="center" wrapText="1"/>
      <protection/>
    </xf>
    <xf numFmtId="165" fontId="3" fillId="0" borderId="16" xfId="0" applyNumberFormat="1" applyFont="1" applyFill="1" applyBorder="1" applyAlignment="1" applyProtection="1">
      <alignment vertical="center"/>
      <protection/>
    </xf>
    <xf numFmtId="172" fontId="15" fillId="0" borderId="16" xfId="0" applyNumberFormat="1" applyFont="1" applyFill="1" applyBorder="1" applyAlignment="1" applyProtection="1">
      <alignment vertical="center"/>
      <protection/>
    </xf>
    <xf numFmtId="165" fontId="9" fillId="3" borderId="16" xfId="0" applyNumberFormat="1" applyFont="1" applyFill="1" applyBorder="1" applyAlignment="1" applyProtection="1">
      <alignment vertical="center"/>
      <protection/>
    </xf>
    <xf numFmtId="164" fontId="4" fillId="0" borderId="2" xfId="0" applyFont="1" applyFill="1" applyBorder="1" applyAlignment="1">
      <alignment vertical="center" wrapText="1"/>
    </xf>
    <xf numFmtId="169" fontId="3" fillId="0" borderId="4" xfId="0" applyNumberFormat="1" applyFont="1" applyFill="1" applyBorder="1" applyAlignment="1" applyProtection="1">
      <alignment horizontal="center" vertical="center"/>
      <protection/>
    </xf>
    <xf numFmtId="164" fontId="4" fillId="0" borderId="2" xfId="0" applyFont="1" applyFill="1" applyBorder="1" applyAlignment="1">
      <alignment horizontal="left" vertical="center" wrapText="1"/>
    </xf>
    <xf numFmtId="165" fontId="7" fillId="5" borderId="2" xfId="0" applyNumberFormat="1" applyFont="1" applyFill="1" applyBorder="1" applyAlignment="1" applyProtection="1">
      <alignment vertical="center"/>
      <protection locked="0"/>
    </xf>
    <xf numFmtId="169" fontId="15" fillId="0" borderId="2" xfId="0" applyNumberFormat="1" applyFont="1" applyFill="1" applyBorder="1" applyAlignment="1" applyProtection="1">
      <alignment horizontal="center" vertical="center" textRotation="90"/>
      <protection/>
    </xf>
    <xf numFmtId="164" fontId="3" fillId="0" borderId="24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Font="1" applyFill="1" applyBorder="1" applyAlignment="1">
      <alignment horizontal="left" vertical="center" wrapText="1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165" fontId="7" fillId="0" borderId="16" xfId="0" applyNumberFormat="1" applyFont="1" applyFill="1" applyBorder="1" applyAlignment="1" applyProtection="1">
      <alignment vertical="center"/>
      <protection/>
    </xf>
    <xf numFmtId="165" fontId="7" fillId="0" borderId="16" xfId="0" applyNumberFormat="1" applyFont="1" applyFill="1" applyBorder="1" applyAlignment="1" applyProtection="1">
      <alignment vertical="center"/>
      <protection locked="0"/>
    </xf>
    <xf numFmtId="169" fontId="3" fillId="0" borderId="2" xfId="0" applyNumberFormat="1" applyFont="1" applyFill="1" applyBorder="1" applyAlignment="1" applyProtection="1">
      <alignment horizontal="center"/>
      <protection/>
    </xf>
    <xf numFmtId="169" fontId="4" fillId="0" borderId="3" xfId="0" applyNumberFormat="1" applyFont="1" applyFill="1" applyBorder="1" applyAlignment="1" applyProtection="1">
      <alignment/>
      <protection/>
    </xf>
    <xf numFmtId="169" fontId="9" fillId="0" borderId="2" xfId="0" applyNumberFormat="1" applyFont="1" applyFill="1" applyBorder="1" applyAlignment="1" applyProtection="1">
      <alignment horizontal="center" vertical="center" textRotation="90"/>
      <protection/>
    </xf>
    <xf numFmtId="164" fontId="3" fillId="0" borderId="9" xfId="0" applyFont="1" applyFill="1" applyBorder="1" applyAlignment="1">
      <alignment vertical="center"/>
    </xf>
    <xf numFmtId="165" fontId="9" fillId="0" borderId="10" xfId="0" applyNumberFormat="1" applyFont="1" applyFill="1" applyBorder="1" applyAlignment="1" applyProtection="1">
      <alignment vertical="center"/>
      <protection locked="0"/>
    </xf>
    <xf numFmtId="165" fontId="9" fillId="0" borderId="10" xfId="0" applyNumberFormat="1" applyFont="1" applyFill="1" applyBorder="1" applyAlignment="1" applyProtection="1">
      <alignment vertical="center"/>
      <protection/>
    </xf>
    <xf numFmtId="164" fontId="3" fillId="0" borderId="16" xfId="0" applyFont="1" applyFill="1" applyBorder="1" applyAlignment="1">
      <alignment vertical="center"/>
    </xf>
    <xf numFmtId="165" fontId="9" fillId="0" borderId="16" xfId="0" applyNumberFormat="1" applyFont="1" applyFill="1" applyBorder="1" applyAlignment="1" applyProtection="1">
      <alignment vertical="center"/>
      <protection locked="0"/>
    </xf>
    <xf numFmtId="165" fontId="9" fillId="0" borderId="16" xfId="0" applyNumberFormat="1" applyFont="1" applyFill="1" applyBorder="1" applyAlignment="1" applyProtection="1">
      <alignment vertical="center"/>
      <protection/>
    </xf>
    <xf numFmtId="169" fontId="3" fillId="0" borderId="4" xfId="0" applyNumberFormat="1" applyFont="1" applyFill="1" applyBorder="1" applyAlignment="1" applyProtection="1">
      <alignment horizontal="center"/>
      <protection/>
    </xf>
    <xf numFmtId="169" fontId="4" fillId="0" borderId="2" xfId="0" applyNumberFormat="1" applyFont="1" applyFill="1" applyBorder="1" applyAlignment="1" applyProtection="1">
      <alignment/>
      <protection/>
    </xf>
    <xf numFmtId="165" fontId="7" fillId="0" borderId="2" xfId="0" applyNumberFormat="1" applyFont="1" applyFill="1" applyBorder="1" applyAlignment="1" applyProtection="1">
      <alignment vertical="center"/>
      <protection locked="0"/>
    </xf>
    <xf numFmtId="169" fontId="3" fillId="0" borderId="2" xfId="0" applyNumberFormat="1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 applyProtection="1">
      <alignment vertical="center"/>
      <protection/>
    </xf>
    <xf numFmtId="172" fontId="31" fillId="5" borderId="2" xfId="0" applyNumberFormat="1" applyFont="1" applyFill="1" applyBorder="1" applyAlignment="1" applyProtection="1">
      <alignment vertical="center"/>
      <protection/>
    </xf>
    <xf numFmtId="169" fontId="3" fillId="0" borderId="2" xfId="0" applyNumberFormat="1" applyFont="1" applyFill="1" applyBorder="1" applyAlignment="1" applyProtection="1">
      <alignment horizontal="center" vertical="center" textRotation="90" wrapText="1"/>
      <protection/>
    </xf>
    <xf numFmtId="169" fontId="3" fillId="0" borderId="9" xfId="0" applyNumberFormat="1" applyFont="1" applyFill="1" applyBorder="1" applyAlignment="1" applyProtection="1">
      <alignment/>
      <protection/>
    </xf>
    <xf numFmtId="169" fontId="3" fillId="0" borderId="28" xfId="0" applyNumberFormat="1" applyFont="1" applyFill="1" applyBorder="1" applyAlignment="1" applyProtection="1">
      <alignment/>
      <protection/>
    </xf>
    <xf numFmtId="165" fontId="3" fillId="0" borderId="18" xfId="0" applyNumberFormat="1" applyFont="1" applyFill="1" applyBorder="1" applyAlignment="1" applyProtection="1">
      <alignment vertical="center"/>
      <protection locked="0"/>
    </xf>
    <xf numFmtId="165" fontId="3" fillId="0" borderId="18" xfId="0" applyNumberFormat="1" applyFont="1" applyFill="1" applyBorder="1" applyAlignment="1" applyProtection="1">
      <alignment vertical="center"/>
      <protection/>
    </xf>
    <xf numFmtId="172" fontId="15" fillId="0" borderId="18" xfId="0" applyNumberFormat="1" applyFont="1" applyFill="1" applyBorder="1" applyAlignment="1" applyProtection="1">
      <alignment vertical="center"/>
      <protection/>
    </xf>
    <xf numFmtId="165" fontId="9" fillId="3" borderId="18" xfId="0" applyNumberFormat="1" applyFont="1" applyFill="1" applyBorder="1" applyAlignment="1" applyProtection="1">
      <alignment vertical="center"/>
      <protection/>
    </xf>
    <xf numFmtId="165" fontId="3" fillId="0" borderId="19" xfId="0" applyNumberFormat="1" applyFont="1" applyFill="1" applyBorder="1" applyAlignment="1" applyProtection="1">
      <alignment vertical="center"/>
      <protection locked="0"/>
    </xf>
    <xf numFmtId="165" fontId="3" fillId="0" borderId="19" xfId="0" applyNumberFormat="1" applyFont="1" applyFill="1" applyBorder="1" applyAlignment="1" applyProtection="1">
      <alignment vertical="center"/>
      <protection/>
    </xf>
    <xf numFmtId="172" fontId="15" fillId="0" borderId="19" xfId="0" applyNumberFormat="1" applyFont="1" applyFill="1" applyBorder="1" applyAlignment="1" applyProtection="1">
      <alignment vertical="center"/>
      <protection/>
    </xf>
    <xf numFmtId="165" fontId="9" fillId="3" borderId="19" xfId="0" applyNumberFormat="1" applyFont="1" applyFill="1" applyBorder="1" applyAlignment="1" applyProtection="1">
      <alignment vertical="center"/>
      <protection/>
    </xf>
    <xf numFmtId="169" fontId="3" fillId="0" borderId="24" xfId="0" applyNumberFormat="1" applyFont="1" applyFill="1" applyBorder="1" applyAlignment="1" applyProtection="1">
      <alignment/>
      <protection/>
    </xf>
    <xf numFmtId="164" fontId="3" fillId="5" borderId="3" xfId="0" applyFont="1" applyFill="1" applyBorder="1" applyAlignment="1">
      <alignment vertical="center"/>
    </xf>
    <xf numFmtId="165" fontId="9" fillId="5" borderId="6" xfId="0" applyNumberFormat="1" applyFont="1" applyFill="1" applyBorder="1" applyAlignment="1" applyProtection="1">
      <alignment vertical="center"/>
      <protection locked="0"/>
    </xf>
    <xf numFmtId="165" fontId="9" fillId="5" borderId="6" xfId="0" applyNumberFormat="1" applyFont="1" applyFill="1" applyBorder="1" applyAlignment="1" applyProtection="1">
      <alignment vertical="center"/>
      <protection/>
    </xf>
    <xf numFmtId="172" fontId="15" fillId="5" borderId="6" xfId="0" applyNumberFormat="1" applyFont="1" applyFill="1" applyBorder="1" applyAlignment="1" applyProtection="1">
      <alignment vertical="center"/>
      <protection/>
    </xf>
    <xf numFmtId="165" fontId="9" fillId="3" borderId="6" xfId="0" applyNumberFormat="1" applyFont="1" applyFill="1" applyBorder="1" applyAlignment="1" applyProtection="1">
      <alignment vertical="center"/>
      <protection/>
    </xf>
    <xf numFmtId="169" fontId="3" fillId="0" borderId="28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 applyProtection="1">
      <alignment vertical="center"/>
      <protection locked="0"/>
    </xf>
    <xf numFmtId="164" fontId="3" fillId="0" borderId="28" xfId="0" applyFont="1" applyFill="1" applyBorder="1" applyAlignment="1">
      <alignment vertical="center" wrapText="1"/>
    </xf>
    <xf numFmtId="164" fontId="3" fillId="0" borderId="7" xfId="0" applyFont="1" applyFill="1" applyBorder="1" applyAlignment="1">
      <alignment vertical="center" wrapText="1"/>
    </xf>
    <xf numFmtId="164" fontId="2" fillId="0" borderId="23" xfId="0" applyFont="1" applyFill="1" applyBorder="1" applyAlignment="1">
      <alignment horizontal="center"/>
    </xf>
    <xf numFmtId="164" fontId="3" fillId="0" borderId="23" xfId="0" applyFont="1" applyFill="1" applyBorder="1" applyAlignment="1">
      <alignment vertical="center" wrapText="1"/>
    </xf>
    <xf numFmtId="165" fontId="3" fillId="0" borderId="23" xfId="0" applyNumberFormat="1" applyFont="1" applyFill="1" applyBorder="1" applyAlignment="1" applyProtection="1">
      <alignment vertical="center"/>
      <protection locked="0"/>
    </xf>
    <xf numFmtId="165" fontId="3" fillId="0" borderId="23" xfId="0" applyNumberFormat="1" applyFont="1" applyFill="1" applyBorder="1" applyAlignment="1" applyProtection="1">
      <alignment vertical="center"/>
      <protection/>
    </xf>
    <xf numFmtId="172" fontId="15" fillId="0" borderId="23" xfId="0" applyNumberFormat="1" applyFont="1" applyFill="1" applyBorder="1" applyAlignment="1" applyProtection="1">
      <alignment vertical="center"/>
      <protection/>
    </xf>
    <xf numFmtId="165" fontId="9" fillId="0" borderId="23" xfId="0" applyNumberFormat="1" applyFont="1" applyFill="1" applyBorder="1" applyAlignment="1" applyProtection="1">
      <alignment vertical="center"/>
      <protection/>
    </xf>
    <xf numFmtId="169" fontId="7" fillId="2" borderId="2" xfId="0" applyNumberFormat="1" applyFont="1" applyFill="1" applyBorder="1" applyAlignment="1" applyProtection="1">
      <alignment horizontal="center" vertical="center"/>
      <protection/>
    </xf>
    <xf numFmtId="169" fontId="7" fillId="2" borderId="3" xfId="0" applyNumberFormat="1" applyFont="1" applyFill="1" applyBorder="1" applyAlignment="1" applyProtection="1">
      <alignment horizontal="left" vertical="center" wrapText="1"/>
      <protection/>
    </xf>
    <xf numFmtId="172" fontId="15" fillId="2" borderId="3" xfId="0" applyNumberFormat="1" applyFont="1" applyFill="1" applyBorder="1" applyAlignment="1" applyProtection="1">
      <alignment vertical="center"/>
      <protection/>
    </xf>
    <xf numFmtId="169" fontId="3" fillId="0" borderId="5" xfId="0" applyNumberFormat="1" applyFont="1" applyFill="1" applyBorder="1" applyAlignment="1" applyProtection="1">
      <alignment horizontal="center"/>
      <protection/>
    </xf>
    <xf numFmtId="167" fontId="3" fillId="3" borderId="2" xfId="0" applyNumberFormat="1" applyFont="1" applyFill="1" applyBorder="1" applyAlignment="1" applyProtection="1">
      <alignment vertical="center"/>
      <protection/>
    </xf>
    <xf numFmtId="172" fontId="15" fillId="3" borderId="3" xfId="0" applyNumberFormat="1" applyFont="1" applyFill="1" applyBorder="1" applyAlignment="1" applyProtection="1">
      <alignment vertical="center"/>
      <protection/>
    </xf>
    <xf numFmtId="167" fontId="9" fillId="3" borderId="2" xfId="0" applyNumberFormat="1" applyFont="1" applyFill="1" applyBorder="1" applyAlignment="1" applyProtection="1">
      <alignment vertical="center"/>
      <protection/>
    </xf>
    <xf numFmtId="172" fontId="15" fillId="3" borderId="2" xfId="0" applyNumberFormat="1" applyFont="1" applyFill="1" applyBorder="1" applyAlignment="1" applyProtection="1">
      <alignment vertical="center"/>
      <protection/>
    </xf>
    <xf numFmtId="169" fontId="7" fillId="2" borderId="3" xfId="0" applyNumberFormat="1" applyFont="1" applyFill="1" applyBorder="1" applyAlignment="1" applyProtection="1">
      <alignment vertical="center" wrapText="1"/>
      <protection/>
    </xf>
    <xf numFmtId="165" fontId="3" fillId="2" borderId="10" xfId="0" applyNumberFormat="1" applyFont="1" applyFill="1" applyBorder="1" applyAlignment="1" applyProtection="1">
      <alignment vertical="center"/>
      <protection/>
    </xf>
    <xf numFmtId="172" fontId="15" fillId="2" borderId="10" xfId="0" applyNumberFormat="1" applyFont="1" applyFill="1" applyBorder="1" applyAlignment="1" applyProtection="1">
      <alignment vertical="center"/>
      <protection/>
    </xf>
    <xf numFmtId="165" fontId="9" fillId="2" borderId="10" xfId="0" applyNumberFormat="1" applyFont="1" applyFill="1" applyBorder="1" applyAlignment="1" applyProtection="1">
      <alignment vertical="center"/>
      <protection/>
    </xf>
    <xf numFmtId="165" fontId="3" fillId="2" borderId="10" xfId="0" applyNumberFormat="1" applyFont="1" applyFill="1" applyBorder="1" applyAlignment="1" applyProtection="1">
      <alignment vertical="center"/>
      <protection locked="0"/>
    </xf>
    <xf numFmtId="169" fontId="3" fillId="8" borderId="10" xfId="0" applyNumberFormat="1" applyFont="1" applyFill="1" applyBorder="1" applyAlignment="1" applyProtection="1">
      <alignment horizontal="left" vertical="center" wrapText="1"/>
      <protection/>
    </xf>
    <xf numFmtId="165" fontId="7" fillId="8" borderId="4" xfId="0" applyNumberFormat="1" applyFont="1" applyFill="1" applyBorder="1" applyAlignment="1" applyProtection="1">
      <alignment vertical="center"/>
      <protection/>
    </xf>
    <xf numFmtId="165" fontId="3" fillId="8" borderId="4" xfId="0" applyNumberFormat="1" applyFont="1" applyFill="1" applyBorder="1" applyAlignment="1" applyProtection="1">
      <alignment vertical="center"/>
      <protection/>
    </xf>
    <xf numFmtId="172" fontId="15" fillId="8" borderId="4" xfId="0" applyNumberFormat="1" applyFont="1" applyFill="1" applyBorder="1" applyAlignment="1" applyProtection="1">
      <alignment vertical="center"/>
      <protection/>
    </xf>
    <xf numFmtId="165" fontId="9" fillId="8" borderId="4" xfId="0" applyNumberFormat="1" applyFont="1" applyFill="1" applyBorder="1" applyAlignment="1" applyProtection="1">
      <alignment vertical="center"/>
      <protection/>
    </xf>
    <xf numFmtId="165" fontId="3" fillId="8" borderId="4" xfId="0" applyNumberFormat="1" applyFont="1" applyFill="1" applyBorder="1" applyAlignment="1" applyProtection="1">
      <alignment vertical="center"/>
      <protection locked="0"/>
    </xf>
    <xf numFmtId="169" fontId="3" fillId="0" borderId="5" xfId="0" applyNumberFormat="1" applyFont="1" applyFill="1" applyBorder="1" applyAlignment="1" applyProtection="1">
      <alignment horizontal="center" vertical="center" textRotation="90" wrapText="1"/>
      <protection/>
    </xf>
    <xf numFmtId="169" fontId="12" fillId="0" borderId="12" xfId="0" applyNumberFormat="1" applyFont="1" applyFill="1" applyBorder="1" applyAlignment="1" applyProtection="1">
      <alignment vertical="center" wrapText="1"/>
      <protection/>
    </xf>
    <xf numFmtId="169" fontId="12" fillId="0" borderId="15" xfId="0" applyNumberFormat="1" applyFont="1" applyFill="1" applyBorder="1" applyAlignment="1" applyProtection="1">
      <alignment vertical="center" wrapText="1"/>
      <protection/>
    </xf>
    <xf numFmtId="169" fontId="4" fillId="8" borderId="10" xfId="0" applyNumberFormat="1" applyFont="1" applyFill="1" applyBorder="1" applyAlignment="1" applyProtection="1">
      <alignment horizontal="left" vertical="center"/>
      <protection/>
    </xf>
    <xf numFmtId="165" fontId="7" fillId="8" borderId="10" xfId="0" applyNumberFormat="1" applyFont="1" applyFill="1" applyBorder="1" applyAlignment="1" applyProtection="1">
      <alignment vertical="center"/>
      <protection/>
    </xf>
    <xf numFmtId="165" fontId="3" fillId="8" borderId="10" xfId="0" applyNumberFormat="1" applyFont="1" applyFill="1" applyBorder="1" applyAlignment="1" applyProtection="1">
      <alignment vertical="center"/>
      <protection/>
    </xf>
    <xf numFmtId="172" fontId="15" fillId="8" borderId="10" xfId="0" applyNumberFormat="1" applyFont="1" applyFill="1" applyBorder="1" applyAlignment="1" applyProtection="1">
      <alignment vertical="center"/>
      <protection/>
    </xf>
    <xf numFmtId="165" fontId="9" fillId="8" borderId="10" xfId="0" applyNumberFormat="1" applyFont="1" applyFill="1" applyBorder="1" applyAlignment="1" applyProtection="1">
      <alignment vertical="center"/>
      <protection/>
    </xf>
    <xf numFmtId="165" fontId="3" fillId="8" borderId="10" xfId="0" applyNumberFormat="1" applyFont="1" applyFill="1" applyBorder="1" applyAlignment="1" applyProtection="1">
      <alignment vertical="center"/>
      <protection locked="0"/>
    </xf>
    <xf numFmtId="169" fontId="3" fillId="0" borderId="16" xfId="0" applyNumberFormat="1" applyFont="1" applyFill="1" applyBorder="1" applyAlignment="1" applyProtection="1">
      <alignment horizontal="center" vertical="center" textRotation="90"/>
      <protection/>
    </xf>
    <xf numFmtId="169" fontId="4" fillId="5" borderId="12" xfId="0" applyNumberFormat="1" applyFont="1" applyFill="1" applyBorder="1" applyAlignment="1" applyProtection="1">
      <alignment vertical="center" wrapText="1"/>
      <protection/>
    </xf>
    <xf numFmtId="165" fontId="3" fillId="5" borderId="13" xfId="0" applyNumberFormat="1" applyFont="1" applyFill="1" applyBorder="1" applyAlignment="1" applyProtection="1">
      <alignment vertical="center"/>
      <protection/>
    </xf>
    <xf numFmtId="172" fontId="15" fillId="5" borderId="13" xfId="0" applyNumberFormat="1" applyFont="1" applyFill="1" applyBorder="1" applyAlignment="1" applyProtection="1">
      <alignment vertical="center"/>
      <protection/>
    </xf>
    <xf numFmtId="165" fontId="9" fillId="5" borderId="13" xfId="0" applyNumberFormat="1" applyFont="1" applyFill="1" applyBorder="1" applyAlignment="1" applyProtection="1">
      <alignment vertical="center"/>
      <protection/>
    </xf>
    <xf numFmtId="165" fontId="3" fillId="5" borderId="13" xfId="0" applyNumberFormat="1" applyFont="1" applyFill="1" applyBorder="1" applyAlignment="1" applyProtection="1">
      <alignment vertical="center"/>
      <protection locked="0"/>
    </xf>
    <xf numFmtId="169" fontId="3" fillId="0" borderId="14" xfId="0" applyNumberFormat="1" applyFont="1" applyFill="1" applyBorder="1" applyAlignment="1" applyProtection="1">
      <alignment vertical="center" wrapText="1"/>
      <protection/>
    </xf>
    <xf numFmtId="169" fontId="3" fillId="2" borderId="2" xfId="0" applyNumberFormat="1" applyFont="1" applyFill="1" applyBorder="1" applyAlignment="1" applyProtection="1">
      <alignment horizontal="center"/>
      <protection/>
    </xf>
    <xf numFmtId="169" fontId="3" fillId="2" borderId="3" xfId="0" applyNumberFormat="1" applyFont="1" applyFill="1" applyBorder="1" applyAlignment="1" applyProtection="1">
      <alignment horizontal="left" vertical="center" wrapText="1"/>
      <protection/>
    </xf>
    <xf numFmtId="165" fontId="3" fillId="2" borderId="2" xfId="0" applyNumberFormat="1" applyFont="1" applyFill="1" applyBorder="1" applyAlignment="1" applyProtection="1">
      <alignment vertical="center"/>
      <protection/>
    </xf>
    <xf numFmtId="165" fontId="9" fillId="2" borderId="2" xfId="0" applyNumberFormat="1" applyFont="1" applyFill="1" applyBorder="1" applyAlignment="1" applyProtection="1">
      <alignment vertical="center"/>
      <protection/>
    </xf>
    <xf numFmtId="165" fontId="3" fillId="2" borderId="2" xfId="0" applyNumberFormat="1" applyFont="1" applyFill="1" applyBorder="1" applyAlignment="1" applyProtection="1">
      <alignment vertical="center"/>
      <protection locked="0"/>
    </xf>
    <xf numFmtId="169" fontId="15" fillId="0" borderId="2" xfId="0" applyNumberFormat="1" applyFont="1" applyFill="1" applyBorder="1" applyAlignment="1" applyProtection="1">
      <alignment horizontal="center" vertical="center" textRotation="90" wrapText="1"/>
      <protection/>
    </xf>
    <xf numFmtId="169" fontId="32" fillId="0" borderId="23" xfId="0" applyNumberFormat="1" applyFont="1" applyBorder="1" applyAlignment="1" applyProtection="1">
      <alignment vertical="center" wrapText="1"/>
      <protection/>
    </xf>
    <xf numFmtId="165" fontId="3" fillId="0" borderId="2" xfId="0" applyNumberFormat="1" applyFont="1" applyFill="1" applyBorder="1" applyAlignment="1" applyProtection="1">
      <alignment vertical="center"/>
      <protection locked="0"/>
    </xf>
    <xf numFmtId="165" fontId="3" fillId="0" borderId="2" xfId="0" applyNumberFormat="1" applyFont="1" applyFill="1" applyBorder="1" applyAlignment="1" applyProtection="1">
      <alignment vertical="center"/>
      <protection/>
    </xf>
    <xf numFmtId="169" fontId="15" fillId="0" borderId="29" xfId="0" applyNumberFormat="1" applyFont="1" applyFill="1" applyBorder="1" applyAlignment="1" applyProtection="1">
      <alignment horizontal="center" vertical="center" textRotation="90" wrapText="1"/>
      <protection/>
    </xf>
    <xf numFmtId="169" fontId="32" fillId="0" borderId="29" xfId="0" applyNumberFormat="1" applyFont="1" applyFill="1" applyBorder="1" applyAlignment="1" applyProtection="1">
      <alignment vertical="center" wrapText="1"/>
      <protection/>
    </xf>
    <xf numFmtId="165" fontId="3" fillId="0" borderId="29" xfId="0" applyNumberFormat="1" applyFont="1" applyFill="1" applyBorder="1" applyAlignment="1" applyProtection="1">
      <alignment vertical="center"/>
      <protection locked="0"/>
    </xf>
    <xf numFmtId="165" fontId="3" fillId="0" borderId="29" xfId="0" applyNumberFormat="1" applyFont="1" applyFill="1" applyBorder="1" applyAlignment="1" applyProtection="1">
      <alignment vertical="center"/>
      <protection/>
    </xf>
    <xf numFmtId="172" fontId="15" fillId="0" borderId="29" xfId="0" applyNumberFormat="1" applyFont="1" applyFill="1" applyBorder="1" applyAlignment="1" applyProtection="1">
      <alignment vertical="center"/>
      <protection/>
    </xf>
    <xf numFmtId="165" fontId="9" fillId="0" borderId="29" xfId="0" applyNumberFormat="1" applyFont="1" applyFill="1" applyBorder="1" applyAlignment="1" applyProtection="1">
      <alignment vertical="center"/>
      <protection/>
    </xf>
    <xf numFmtId="169" fontId="15" fillId="0" borderId="0" xfId="0" applyNumberFormat="1" applyFont="1" applyFill="1" applyBorder="1" applyAlignment="1" applyProtection="1">
      <alignment horizontal="center" vertical="center" textRotation="90" wrapText="1"/>
      <protection/>
    </xf>
    <xf numFmtId="169" fontId="9" fillId="0" borderId="0" xfId="0" applyNumberFormat="1" applyFont="1" applyFill="1" applyBorder="1" applyAlignment="1" applyProtection="1">
      <alignment vertical="center" wrapText="1"/>
      <protection/>
    </xf>
    <xf numFmtId="165" fontId="3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vertical="center"/>
      <protection/>
    </xf>
    <xf numFmtId="172" fontId="15" fillId="0" borderId="0" xfId="0" applyNumberFormat="1" applyFont="1" applyFill="1" applyBorder="1" applyAlignment="1" applyProtection="1">
      <alignment vertical="center"/>
      <protection/>
    </xf>
    <xf numFmtId="165" fontId="9" fillId="0" borderId="0" xfId="0" applyNumberFormat="1" applyFont="1" applyFill="1" applyBorder="1" applyAlignment="1" applyProtection="1">
      <alignment vertical="center"/>
      <protection/>
    </xf>
    <xf numFmtId="169" fontId="7" fillId="2" borderId="16" xfId="0" applyNumberFormat="1" applyFont="1" applyFill="1" applyBorder="1" applyAlignment="1" applyProtection="1">
      <alignment horizontal="center" vertical="center"/>
      <protection/>
    </xf>
    <xf numFmtId="169" fontId="7" fillId="2" borderId="15" xfId="0" applyNumberFormat="1" applyFont="1" applyFill="1" applyBorder="1" applyAlignment="1" applyProtection="1">
      <alignment vertical="center"/>
      <protection/>
    </xf>
    <xf numFmtId="165" fontId="7" fillId="2" borderId="16" xfId="0" applyNumberFormat="1" applyFont="1" applyFill="1" applyBorder="1" applyAlignment="1" applyProtection="1">
      <alignment vertical="center"/>
      <protection/>
    </xf>
    <xf numFmtId="165" fontId="7" fillId="2" borderId="15" xfId="0" applyNumberFormat="1" applyFont="1" applyFill="1" applyBorder="1" applyAlignment="1" applyProtection="1">
      <alignment vertical="center"/>
      <protection/>
    </xf>
    <xf numFmtId="172" fontId="15" fillId="2" borderId="16" xfId="0" applyNumberFormat="1" applyFont="1" applyFill="1" applyBorder="1" applyAlignment="1" applyProtection="1">
      <alignment vertical="center"/>
      <protection/>
    </xf>
    <xf numFmtId="167" fontId="3" fillId="3" borderId="21" xfId="0" applyNumberFormat="1" applyFont="1" applyFill="1" applyBorder="1" applyAlignment="1" applyProtection="1">
      <alignment vertical="center"/>
      <protection/>
    </xf>
    <xf numFmtId="169" fontId="3" fillId="2" borderId="2" xfId="0" applyNumberFormat="1" applyFont="1" applyFill="1" applyBorder="1" applyAlignment="1" applyProtection="1">
      <alignment horizontal="center" vertical="center"/>
      <protection/>
    </xf>
    <xf numFmtId="169" fontId="3" fillId="2" borderId="3" xfId="0" applyNumberFormat="1" applyFont="1" applyFill="1" applyBorder="1" applyAlignment="1" applyProtection="1">
      <alignment vertical="center"/>
      <protection/>
    </xf>
    <xf numFmtId="165" fontId="3" fillId="2" borderId="3" xfId="0" applyNumberFormat="1" applyFont="1" applyFill="1" applyBorder="1" applyAlignment="1" applyProtection="1">
      <alignment vertical="center"/>
      <protection locked="0"/>
    </xf>
    <xf numFmtId="164" fontId="2" fillId="0" borderId="0" xfId="0" applyFont="1" applyAlignment="1">
      <alignment vertical="center"/>
    </xf>
    <xf numFmtId="164" fontId="2" fillId="0" borderId="2" xfId="0" applyFont="1" applyFill="1" applyBorder="1" applyAlignment="1">
      <alignment horizontal="center" vertical="center" textRotation="90"/>
    </xf>
    <xf numFmtId="169" fontId="9" fillId="5" borderId="21" xfId="0" applyNumberFormat="1" applyFont="1" applyFill="1" applyBorder="1" applyAlignment="1">
      <alignment vertical="center" wrapText="1"/>
    </xf>
    <xf numFmtId="165" fontId="3" fillId="5" borderId="10" xfId="0" applyNumberFormat="1" applyFont="1" applyFill="1" applyBorder="1" applyAlignment="1" applyProtection="1">
      <alignment vertical="center"/>
      <protection/>
    </xf>
    <xf numFmtId="165" fontId="3" fillId="5" borderId="25" xfId="0" applyNumberFormat="1" applyFont="1" applyFill="1" applyBorder="1" applyAlignment="1" applyProtection="1">
      <alignment vertical="center"/>
      <protection/>
    </xf>
    <xf numFmtId="172" fontId="15" fillId="5" borderId="10" xfId="0" applyNumberFormat="1" applyFont="1" applyFill="1" applyBorder="1" applyAlignment="1" applyProtection="1">
      <alignment vertical="center"/>
      <protection/>
    </xf>
    <xf numFmtId="169" fontId="9" fillId="5" borderId="10" xfId="0" applyNumberFormat="1" applyFont="1" applyFill="1" applyBorder="1" applyAlignment="1">
      <alignment vertical="center" wrapText="1"/>
    </xf>
    <xf numFmtId="169" fontId="3" fillId="0" borderId="12" xfId="0" applyNumberFormat="1" applyFont="1" applyFill="1" applyBorder="1" applyAlignment="1">
      <alignment vertical="center"/>
    </xf>
    <xf numFmtId="165" fontId="3" fillId="0" borderId="26" xfId="0" applyNumberFormat="1" applyFont="1" applyFill="1" applyBorder="1" applyAlignment="1" applyProtection="1">
      <alignment vertical="center"/>
      <protection/>
    </xf>
    <xf numFmtId="169" fontId="3" fillId="5" borderId="12" xfId="0" applyNumberFormat="1" applyFont="1" applyFill="1" applyBorder="1" applyAlignment="1">
      <alignment vertical="center"/>
    </xf>
    <xf numFmtId="165" fontId="3" fillId="5" borderId="26" xfId="0" applyNumberFormat="1" applyFont="1" applyFill="1" applyBorder="1" applyAlignment="1" applyProtection="1">
      <alignment vertical="center"/>
      <protection/>
    </xf>
    <xf numFmtId="169" fontId="4" fillId="9" borderId="12" xfId="0" applyNumberFormat="1" applyFont="1" applyFill="1" applyBorder="1" applyAlignment="1" applyProtection="1">
      <alignment vertical="center" wrapText="1"/>
      <protection/>
    </xf>
    <xf numFmtId="165" fontId="3" fillId="9" borderId="13" xfId="0" applyNumberFormat="1" applyFont="1" applyFill="1" applyBorder="1" applyAlignment="1" applyProtection="1">
      <alignment vertical="center"/>
      <protection/>
    </xf>
    <xf numFmtId="165" fontId="3" fillId="9" borderId="26" xfId="0" applyNumberFormat="1" applyFont="1" applyFill="1" applyBorder="1" applyAlignment="1" applyProtection="1">
      <alignment vertical="center"/>
      <protection/>
    </xf>
    <xf numFmtId="172" fontId="15" fillId="9" borderId="13" xfId="0" applyNumberFormat="1" applyFont="1" applyFill="1" applyBorder="1" applyAlignment="1" applyProtection="1">
      <alignment vertical="center"/>
      <protection/>
    </xf>
    <xf numFmtId="165" fontId="9" fillId="9" borderId="13" xfId="0" applyNumberFormat="1" applyFont="1" applyFill="1" applyBorder="1" applyAlignment="1" applyProtection="1">
      <alignment vertical="center"/>
      <protection/>
    </xf>
    <xf numFmtId="169" fontId="4" fillId="5" borderId="21" xfId="0" applyNumberFormat="1" applyFont="1" applyFill="1" applyBorder="1" applyAlignment="1">
      <alignment vertical="center"/>
    </xf>
    <xf numFmtId="165" fontId="3" fillId="5" borderId="2" xfId="0" applyNumberFormat="1" applyFont="1" applyFill="1" applyBorder="1" applyAlignment="1" applyProtection="1">
      <alignment vertical="center"/>
      <protection locked="0"/>
    </xf>
    <xf numFmtId="165" fontId="3" fillId="5" borderId="3" xfId="0" applyNumberFormat="1" applyFont="1" applyFill="1" applyBorder="1" applyAlignment="1" applyProtection="1">
      <alignment vertical="center"/>
      <protection/>
    </xf>
    <xf numFmtId="169" fontId="4" fillId="0" borderId="9" xfId="0" applyNumberFormat="1" applyFont="1" applyFill="1" applyBorder="1" applyAlignment="1">
      <alignment vertical="center"/>
    </xf>
    <xf numFmtId="165" fontId="3" fillId="5" borderId="4" xfId="0" applyNumberFormat="1" applyFont="1" applyFill="1" applyBorder="1" applyAlignment="1" applyProtection="1">
      <alignment vertical="center"/>
      <protection/>
    </xf>
    <xf numFmtId="165" fontId="3" fillId="5" borderId="21" xfId="0" applyNumberFormat="1" applyFont="1" applyFill="1" applyBorder="1" applyAlignment="1" applyProtection="1">
      <alignment vertical="center"/>
      <protection/>
    </xf>
    <xf numFmtId="165" fontId="9" fillId="5" borderId="10" xfId="0" applyNumberFormat="1" applyFont="1" applyFill="1" applyBorder="1" applyAlignment="1" applyProtection="1">
      <alignment vertical="center"/>
      <protection/>
    </xf>
    <xf numFmtId="165" fontId="3" fillId="0" borderId="12" xfId="0" applyNumberFormat="1" applyFont="1" applyFill="1" applyBorder="1" applyAlignment="1" applyProtection="1">
      <alignment vertical="center"/>
      <protection/>
    </xf>
    <xf numFmtId="165" fontId="9" fillId="0" borderId="18" xfId="0" applyNumberFormat="1" applyFont="1" applyFill="1" applyBorder="1" applyAlignment="1" applyProtection="1">
      <alignment vertical="center"/>
      <protection/>
    </xf>
    <xf numFmtId="169" fontId="3" fillId="0" borderId="30" xfId="0" applyNumberFormat="1" applyFont="1" applyFill="1" applyBorder="1" applyAlignment="1">
      <alignment vertical="center" wrapText="1"/>
    </xf>
    <xf numFmtId="165" fontId="3" fillId="0" borderId="30" xfId="0" applyNumberFormat="1" applyFont="1" applyFill="1" applyBorder="1" applyAlignment="1" applyProtection="1">
      <alignment vertical="center"/>
      <protection/>
    </xf>
    <xf numFmtId="172" fontId="15" fillId="0" borderId="5" xfId="0" applyNumberFormat="1" applyFont="1" applyFill="1" applyBorder="1" applyAlignment="1" applyProtection="1">
      <alignment vertical="center"/>
      <protection/>
    </xf>
    <xf numFmtId="165" fontId="9" fillId="0" borderId="5" xfId="0" applyNumberFormat="1" applyFont="1" applyFill="1" applyBorder="1" applyAlignment="1" applyProtection="1">
      <alignment vertical="center"/>
      <protection/>
    </xf>
    <xf numFmtId="165" fontId="3" fillId="5" borderId="9" xfId="0" applyNumberFormat="1" applyFont="1" applyFill="1" applyBorder="1" applyAlignment="1" applyProtection="1">
      <alignment vertical="center"/>
      <protection/>
    </xf>
    <xf numFmtId="169" fontId="12" fillId="0" borderId="13" xfId="0" applyNumberFormat="1" applyFont="1" applyFill="1" applyBorder="1" applyAlignment="1" applyProtection="1">
      <alignment vertical="center"/>
      <protection/>
    </xf>
    <xf numFmtId="165" fontId="9" fillId="0" borderId="13" xfId="0" applyNumberFormat="1" applyFont="1" applyFill="1" applyBorder="1" applyAlignment="1" applyProtection="1">
      <alignment vertical="center"/>
      <protection/>
    </xf>
    <xf numFmtId="169" fontId="12" fillId="0" borderId="15" xfId="0" applyNumberFormat="1" applyFont="1" applyFill="1" applyBorder="1" applyAlignment="1" applyProtection="1">
      <alignment vertical="center"/>
      <protection/>
    </xf>
    <xf numFmtId="165" fontId="3" fillId="0" borderId="31" xfId="0" applyNumberFormat="1" applyFont="1" applyFill="1" applyBorder="1" applyAlignment="1" applyProtection="1">
      <alignment vertical="center"/>
      <protection/>
    </xf>
    <xf numFmtId="169" fontId="4" fillId="2" borderId="3" xfId="0" applyNumberFormat="1" applyFont="1" applyFill="1" applyBorder="1" applyAlignment="1" applyProtection="1">
      <alignment vertical="center"/>
      <protection/>
    </xf>
    <xf numFmtId="164" fontId="2" fillId="0" borderId="5" xfId="0" applyFont="1" applyFill="1" applyBorder="1" applyAlignment="1">
      <alignment horizontal="center"/>
    </xf>
    <xf numFmtId="169" fontId="3" fillId="0" borderId="12" xfId="0" applyNumberFormat="1" applyFont="1" applyFill="1" applyBorder="1" applyAlignment="1" applyProtection="1">
      <alignment/>
      <protection/>
    </xf>
    <xf numFmtId="169" fontId="3" fillId="2" borderId="2" xfId="0" applyNumberFormat="1" applyFont="1" applyFill="1" applyBorder="1" applyAlignment="1" applyProtection="1">
      <alignment horizontal="center" vertical="center" wrapText="1"/>
      <protection/>
    </xf>
    <xf numFmtId="169" fontId="33" fillId="2" borderId="3" xfId="0" applyNumberFormat="1" applyFont="1" applyFill="1" applyBorder="1" applyAlignment="1" applyProtection="1">
      <alignment horizontal="left" vertical="center"/>
      <protection/>
    </xf>
    <xf numFmtId="165" fontId="3" fillId="2" borderId="3" xfId="0" applyNumberFormat="1" applyFont="1" applyFill="1" applyBorder="1" applyAlignment="1" applyProtection="1">
      <alignment vertical="center"/>
      <protection/>
    </xf>
    <xf numFmtId="169" fontId="3" fillId="0" borderId="6" xfId="0" applyNumberFormat="1" applyFont="1" applyFill="1" applyBorder="1" applyAlignment="1" applyProtection="1">
      <alignment horizontal="center" vertical="center" textRotation="90" wrapText="1"/>
      <protection/>
    </xf>
    <xf numFmtId="169" fontId="12" fillId="0" borderId="21" xfId="0" applyNumberFormat="1" applyFont="1" applyFill="1" applyBorder="1" applyAlignment="1" applyProtection="1">
      <alignment vertical="center"/>
      <protection/>
    </xf>
    <xf numFmtId="165" fontId="3" fillId="0" borderId="4" xfId="0" applyNumberFormat="1" applyFont="1" applyFill="1" applyBorder="1" applyAlignment="1" applyProtection="1">
      <alignment vertical="center"/>
      <protection locked="0"/>
    </xf>
    <xf numFmtId="165" fontId="3" fillId="0" borderId="4" xfId="0" applyNumberFormat="1" applyFont="1" applyFill="1" applyBorder="1" applyAlignment="1" applyProtection="1">
      <alignment vertical="center"/>
      <protection/>
    </xf>
    <xf numFmtId="172" fontId="15" fillId="0" borderId="4" xfId="0" applyNumberFormat="1" applyFont="1" applyFill="1" applyBorder="1" applyAlignment="1" applyProtection="1">
      <alignment vertical="center"/>
      <protection/>
    </xf>
    <xf numFmtId="165" fontId="9" fillId="3" borderId="4" xfId="0" applyNumberFormat="1" applyFont="1" applyFill="1" applyBorder="1" applyAlignment="1" applyProtection="1">
      <alignment vertical="center"/>
      <protection/>
    </xf>
    <xf numFmtId="169" fontId="13" fillId="7" borderId="13" xfId="0" applyNumberFormat="1" applyFont="1" applyFill="1" applyBorder="1" applyAlignment="1" applyProtection="1">
      <alignment vertical="center"/>
      <protection/>
    </xf>
    <xf numFmtId="165" fontId="9" fillId="7" borderId="13" xfId="0" applyNumberFormat="1" applyFont="1" applyFill="1" applyBorder="1" applyAlignment="1" applyProtection="1">
      <alignment vertical="center"/>
      <protection locked="0"/>
    </xf>
    <xf numFmtId="165" fontId="9" fillId="7" borderId="13" xfId="0" applyNumberFormat="1" applyFont="1" applyFill="1" applyBorder="1" applyAlignment="1" applyProtection="1">
      <alignment vertical="center"/>
      <protection/>
    </xf>
    <xf numFmtId="172" fontId="15" fillId="7" borderId="12" xfId="0" applyNumberFormat="1" applyFont="1" applyFill="1" applyBorder="1" applyAlignment="1" applyProtection="1">
      <alignment vertical="center"/>
      <protection/>
    </xf>
    <xf numFmtId="172" fontId="15" fillId="7" borderId="13" xfId="0" applyNumberFormat="1" applyFont="1" applyFill="1" applyBorder="1" applyAlignment="1" applyProtection="1">
      <alignment vertical="center"/>
      <protection/>
    </xf>
    <xf numFmtId="169" fontId="12" fillId="0" borderId="9" xfId="0" applyNumberFormat="1" applyFont="1" applyFill="1" applyBorder="1" applyAlignment="1" applyProtection="1">
      <alignment vertical="center"/>
      <protection/>
    </xf>
    <xf numFmtId="165" fontId="3" fillId="0" borderId="21" xfId="0" applyNumberFormat="1" applyFont="1" applyFill="1" applyBorder="1" applyAlignment="1" applyProtection="1">
      <alignment vertical="center"/>
      <protection/>
    </xf>
    <xf numFmtId="169" fontId="13" fillId="7" borderId="19" xfId="0" applyNumberFormat="1" applyFont="1" applyFill="1" applyBorder="1" applyAlignment="1" applyProtection="1">
      <alignment vertical="center"/>
      <protection/>
    </xf>
    <xf numFmtId="169" fontId="12" fillId="0" borderId="10" xfId="0" applyNumberFormat="1" applyFont="1" applyFill="1" applyBorder="1" applyAlignment="1" applyProtection="1">
      <alignment vertical="center"/>
      <protection/>
    </xf>
    <xf numFmtId="169" fontId="13" fillId="7" borderId="19" xfId="0" applyNumberFormat="1" applyFont="1" applyFill="1" applyBorder="1" applyAlignment="1" applyProtection="1">
      <alignment vertical="center" wrapText="1"/>
      <protection/>
    </xf>
    <xf numFmtId="169" fontId="3" fillId="2" borderId="6" xfId="0" applyNumberFormat="1" applyFont="1" applyFill="1" applyBorder="1" applyAlignment="1">
      <alignment horizontal="center" vertical="center"/>
    </xf>
    <xf numFmtId="164" fontId="15" fillId="0" borderId="2" xfId="0" applyFont="1" applyFill="1" applyBorder="1" applyAlignment="1">
      <alignment horizontal="center" vertical="center"/>
    </xf>
    <xf numFmtId="169" fontId="9" fillId="0" borderId="15" xfId="0" applyNumberFormat="1" applyFont="1" applyFill="1" applyBorder="1" applyAlignment="1" applyProtection="1">
      <alignment vertical="center" wrapText="1"/>
      <protection/>
    </xf>
    <xf numFmtId="164" fontId="0" fillId="0" borderId="29" xfId="0" applyFill="1" applyBorder="1" applyAlignment="1">
      <alignment horizontal="center" vertical="center"/>
    </xf>
    <xf numFmtId="169" fontId="9" fillId="0" borderId="29" xfId="0" applyNumberFormat="1" applyFont="1" applyFill="1" applyBorder="1" applyAlignment="1" applyProtection="1">
      <alignment vertical="center" wrapText="1"/>
      <protection/>
    </xf>
    <xf numFmtId="164" fontId="0" fillId="0" borderId="0" xfId="0" applyFill="1" applyBorder="1" applyAlignment="1">
      <alignment horizontal="center" vertical="center"/>
    </xf>
    <xf numFmtId="169" fontId="7" fillId="2" borderId="31" xfId="0" applyNumberFormat="1" applyFont="1" applyFill="1" applyBorder="1" applyAlignment="1" applyProtection="1">
      <alignment vertical="center"/>
      <protection/>
    </xf>
    <xf numFmtId="169" fontId="3" fillId="3" borderId="32" xfId="0" applyNumberFormat="1" applyFont="1" applyFill="1" applyBorder="1" applyAlignment="1" applyProtection="1">
      <alignment/>
      <protection/>
    </xf>
    <xf numFmtId="167" fontId="3" fillId="3" borderId="18" xfId="0" applyNumberFormat="1" applyFont="1" applyFill="1" applyBorder="1" applyAlignment="1" applyProtection="1">
      <alignment vertical="center"/>
      <protection/>
    </xf>
    <xf numFmtId="172" fontId="15" fillId="3" borderId="5" xfId="0" applyNumberFormat="1" applyFont="1" applyFill="1" applyBorder="1" applyAlignment="1" applyProtection="1">
      <alignment vertical="center"/>
      <protection/>
    </xf>
    <xf numFmtId="169" fontId="3" fillId="2" borderId="13" xfId="0" applyNumberFormat="1" applyFont="1" applyFill="1" applyBorder="1" applyAlignment="1" applyProtection="1">
      <alignment horizontal="center" vertical="center"/>
      <protection/>
    </xf>
    <xf numFmtId="169" fontId="3" fillId="2" borderId="26" xfId="0" applyNumberFormat="1" applyFont="1" applyFill="1" applyBorder="1" applyAlignment="1" applyProtection="1">
      <alignment vertical="center"/>
      <protection/>
    </xf>
    <xf numFmtId="165" fontId="3" fillId="2" borderId="13" xfId="0" applyNumberFormat="1" applyFont="1" applyFill="1" applyBorder="1" applyAlignment="1" applyProtection="1">
      <alignment vertical="center"/>
      <protection/>
    </xf>
    <xf numFmtId="172" fontId="15" fillId="2" borderId="19" xfId="0" applyNumberFormat="1" applyFont="1" applyFill="1" applyBorder="1" applyAlignment="1" applyProtection="1">
      <alignment vertical="center"/>
      <protection/>
    </xf>
    <xf numFmtId="169" fontId="3" fillId="2" borderId="16" xfId="0" applyNumberFormat="1" applyFont="1" applyFill="1" applyBorder="1" applyAlignment="1" applyProtection="1">
      <alignment horizontal="center" vertical="center"/>
      <protection/>
    </xf>
    <xf numFmtId="169" fontId="3" fillId="2" borderId="31" xfId="0" applyNumberFormat="1" applyFont="1" applyFill="1" applyBorder="1" applyAlignment="1" applyProtection="1">
      <alignment vertical="center"/>
      <protection/>
    </xf>
    <xf numFmtId="165" fontId="3" fillId="2" borderId="16" xfId="0" applyNumberFormat="1" applyFont="1" applyFill="1" applyBorder="1" applyAlignment="1" applyProtection="1">
      <alignment vertical="center"/>
      <protection/>
    </xf>
    <xf numFmtId="169" fontId="34" fillId="0" borderId="6" xfId="0" applyNumberFormat="1" applyFont="1" applyBorder="1" applyAlignment="1">
      <alignment horizontal="center" vertical="center" textRotation="90"/>
    </xf>
    <xf numFmtId="164" fontId="3" fillId="0" borderId="18" xfId="0" applyFont="1" applyFill="1" applyBorder="1" applyAlignment="1">
      <alignment vertical="center"/>
    </xf>
    <xf numFmtId="172" fontId="15" fillId="0" borderId="18" xfId="0" applyNumberFormat="1" applyFont="1" applyFill="1" applyBorder="1" applyAlignment="1">
      <alignment vertical="center"/>
    </xf>
    <xf numFmtId="165" fontId="9" fillId="3" borderId="18" xfId="0" applyNumberFormat="1" applyFont="1" applyFill="1" applyBorder="1" applyAlignment="1">
      <alignment vertical="center"/>
    </xf>
    <xf numFmtId="164" fontId="3" fillId="0" borderId="14" xfId="0" applyFont="1" applyFill="1" applyBorder="1" applyAlignment="1">
      <alignment vertical="center"/>
    </xf>
    <xf numFmtId="164" fontId="3" fillId="0" borderId="33" xfId="0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vertical="center"/>
    </xf>
    <xf numFmtId="172" fontId="15" fillId="0" borderId="5" xfId="0" applyNumberFormat="1" applyFont="1" applyFill="1" applyBorder="1" applyAlignment="1">
      <alignment vertical="center"/>
    </xf>
    <xf numFmtId="165" fontId="9" fillId="3" borderId="5" xfId="0" applyNumberFormat="1" applyFont="1" applyFill="1" applyBorder="1" applyAlignment="1">
      <alignment vertical="center"/>
    </xf>
    <xf numFmtId="164" fontId="7" fillId="3" borderId="2" xfId="0" applyFont="1" applyFill="1" applyBorder="1" applyAlignment="1">
      <alignment horizontal="left" vertical="center"/>
    </xf>
    <xf numFmtId="172" fontId="15" fillId="3" borderId="2" xfId="0" applyNumberFormat="1" applyFont="1" applyFill="1" applyBorder="1" applyAlignment="1">
      <alignment vertical="center"/>
    </xf>
    <xf numFmtId="165" fontId="9" fillId="3" borderId="2" xfId="0" applyNumberFormat="1" applyFont="1" applyFill="1" applyBorder="1" applyAlignment="1">
      <alignment vertical="center"/>
    </xf>
    <xf numFmtId="164" fontId="10" fillId="9" borderId="2" xfId="0" applyFont="1" applyFill="1" applyBorder="1" applyAlignment="1">
      <alignment horizontal="left" vertical="center" wrapText="1"/>
    </xf>
    <xf numFmtId="165" fontId="3" fillId="9" borderId="2" xfId="0" applyNumberFormat="1" applyFont="1" applyFill="1" applyBorder="1" applyAlignment="1">
      <alignment vertical="center"/>
    </xf>
    <xf numFmtId="172" fontId="15" fillId="9" borderId="2" xfId="0" applyNumberFormat="1" applyFont="1" applyFill="1" applyBorder="1" applyAlignment="1">
      <alignment vertical="center"/>
    </xf>
    <xf numFmtId="165" fontId="9" fillId="9" borderId="2" xfId="0" applyNumberFormat="1" applyFont="1" applyFill="1" applyBorder="1" applyAlignment="1">
      <alignment vertical="center"/>
    </xf>
    <xf numFmtId="164" fontId="3" fillId="0" borderId="6" xfId="0" applyFont="1" applyBorder="1" applyAlignment="1">
      <alignment horizontal="center" vertical="center" textRotation="90"/>
    </xf>
    <xf numFmtId="164" fontId="4" fillId="5" borderId="2" xfId="0" applyFont="1" applyFill="1" applyBorder="1" applyAlignment="1">
      <alignment horizontal="left" vertical="center" wrapText="1"/>
    </xf>
    <xf numFmtId="172" fontId="15" fillId="5" borderId="2" xfId="0" applyNumberFormat="1" applyFont="1" applyFill="1" applyBorder="1" applyAlignment="1">
      <alignment vertical="center"/>
    </xf>
    <xf numFmtId="164" fontId="3" fillId="0" borderId="2" xfId="0" applyFont="1" applyBorder="1" applyAlignment="1">
      <alignment horizontal="center" vertical="center" textRotation="90"/>
    </xf>
    <xf numFmtId="169" fontId="3" fillId="7" borderId="2" xfId="0" applyNumberFormat="1" applyFont="1" applyFill="1" applyBorder="1" applyAlignment="1">
      <alignment vertical="center" wrapText="1"/>
    </xf>
    <xf numFmtId="172" fontId="15" fillId="0" borderId="2" xfId="0" applyNumberFormat="1" applyFont="1" applyFill="1" applyBorder="1" applyAlignment="1">
      <alignment vertical="center"/>
    </xf>
    <xf numFmtId="169" fontId="10" fillId="2" borderId="2" xfId="0" applyNumberFormat="1" applyFont="1" applyFill="1" applyBorder="1" applyAlignment="1">
      <alignment vertical="center"/>
    </xf>
    <xf numFmtId="164" fontId="8" fillId="2" borderId="23" xfId="0" applyFont="1" applyFill="1" applyBorder="1" applyAlignment="1">
      <alignment vertical="center"/>
    </xf>
    <xf numFmtId="172" fontId="15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169" fontId="10" fillId="2" borderId="4" xfId="0" applyNumberFormat="1" applyFont="1" applyFill="1" applyBorder="1" applyAlignment="1">
      <alignment vertical="center"/>
    </xf>
    <xf numFmtId="164" fontId="15" fillId="2" borderId="14" xfId="0" applyFont="1" applyFill="1" applyBorder="1" applyAlignment="1">
      <alignment vertical="center"/>
    </xf>
    <xf numFmtId="165" fontId="7" fillId="2" borderId="18" xfId="0" applyNumberFormat="1" applyFont="1" applyFill="1" applyBorder="1" applyAlignment="1">
      <alignment vertical="center"/>
    </xf>
    <xf numFmtId="172" fontId="15" fillId="2" borderId="18" xfId="0" applyNumberFormat="1" applyFont="1" applyFill="1" applyBorder="1" applyAlignment="1">
      <alignment vertical="center"/>
    </xf>
    <xf numFmtId="165" fontId="9" fillId="2" borderId="18" xfId="0" applyNumberFormat="1" applyFont="1" applyFill="1" applyBorder="1" applyAlignment="1">
      <alignment vertical="center"/>
    </xf>
    <xf numFmtId="164" fontId="3" fillId="2" borderId="27" xfId="0" applyFont="1" applyFill="1" applyBorder="1" applyAlignment="1">
      <alignment vertical="center"/>
    </xf>
    <xf numFmtId="165" fontId="7" fillId="2" borderId="19" xfId="0" applyNumberFormat="1" applyFont="1" applyFill="1" applyBorder="1" applyAlignment="1">
      <alignment vertical="center"/>
    </xf>
    <xf numFmtId="172" fontId="15" fillId="2" borderId="19" xfId="0" applyNumberFormat="1" applyFont="1" applyFill="1" applyBorder="1" applyAlignment="1">
      <alignment vertical="center"/>
    </xf>
    <xf numFmtId="165" fontId="9" fillId="2" borderId="19" xfId="0" applyNumberFormat="1" applyFont="1" applyFill="1" applyBorder="1" applyAlignment="1">
      <alignment vertical="center"/>
    </xf>
    <xf numFmtId="169" fontId="10" fillId="0" borderId="23" xfId="0" applyNumberFormat="1" applyFont="1" applyFill="1" applyBorder="1" applyAlignment="1">
      <alignment vertical="center"/>
    </xf>
    <xf numFmtId="164" fontId="3" fillId="0" borderId="23" xfId="0" applyFont="1" applyFill="1" applyBorder="1" applyAlignment="1">
      <alignment vertical="center"/>
    </xf>
    <xf numFmtId="165" fontId="7" fillId="0" borderId="23" xfId="0" applyNumberFormat="1" applyFont="1" applyFill="1" applyBorder="1" applyAlignment="1">
      <alignment vertical="center"/>
    </xf>
    <xf numFmtId="172" fontId="15" fillId="0" borderId="23" xfId="0" applyNumberFormat="1" applyFont="1" applyFill="1" applyBorder="1" applyAlignment="1">
      <alignment vertical="center"/>
    </xf>
    <xf numFmtId="165" fontId="9" fillId="0" borderId="23" xfId="0" applyNumberFormat="1" applyFont="1" applyFill="1" applyBorder="1" applyAlignment="1">
      <alignment vertical="center"/>
    </xf>
    <xf numFmtId="164" fontId="2" fillId="0" borderId="4" xfId="0" applyFont="1" applyFill="1" applyBorder="1" applyAlignment="1">
      <alignment horizontal="center" vertical="center" textRotation="90"/>
    </xf>
    <xf numFmtId="164" fontId="3" fillId="5" borderId="11" xfId="0" applyFont="1" applyFill="1" applyBorder="1" applyAlignment="1">
      <alignment vertical="center"/>
    </xf>
    <xf numFmtId="172" fontId="15" fillId="5" borderId="10" xfId="0" applyNumberFormat="1" applyFont="1" applyFill="1" applyBorder="1" applyAlignment="1">
      <alignment vertical="center"/>
    </xf>
    <xf numFmtId="165" fontId="9" fillId="3" borderId="10" xfId="0" applyNumberFormat="1" applyFont="1" applyFill="1" applyBorder="1" applyAlignment="1">
      <alignment vertical="center"/>
    </xf>
    <xf numFmtId="164" fontId="2" fillId="0" borderId="5" xfId="0" applyFont="1" applyFill="1" applyBorder="1" applyAlignment="1">
      <alignment horizontal="center" vertical="center" textRotation="90"/>
    </xf>
    <xf numFmtId="164" fontId="15" fillId="0" borderId="34" xfId="0" applyFont="1" applyFill="1" applyBorder="1" applyAlignment="1">
      <alignment vertical="center"/>
    </xf>
    <xf numFmtId="172" fontId="15" fillId="0" borderId="13" xfId="0" applyNumberFormat="1" applyFont="1" applyFill="1" applyBorder="1" applyAlignment="1">
      <alignment vertical="center"/>
    </xf>
    <xf numFmtId="165" fontId="9" fillId="3" borderId="13" xfId="0" applyNumberFormat="1" applyFont="1" applyFill="1" applyBorder="1" applyAlignment="1">
      <alignment vertical="center"/>
    </xf>
    <xf numFmtId="164" fontId="3" fillId="0" borderId="34" xfId="0" applyFont="1" applyFill="1" applyBorder="1" applyAlignment="1">
      <alignment vertical="center"/>
    </xf>
    <xf numFmtId="164" fontId="3" fillId="5" borderId="14" xfId="0" applyFont="1" applyFill="1" applyBorder="1" applyAlignment="1">
      <alignment vertical="center"/>
    </xf>
    <xf numFmtId="172" fontId="15" fillId="5" borderId="13" xfId="0" applyNumberFormat="1" applyFont="1" applyFill="1" applyBorder="1" applyAlignment="1">
      <alignment vertical="center"/>
    </xf>
    <xf numFmtId="164" fontId="3" fillId="0" borderId="27" xfId="0" applyFont="1" applyFill="1" applyBorder="1" applyAlignment="1">
      <alignment vertical="center"/>
    </xf>
    <xf numFmtId="165" fontId="3" fillId="0" borderId="19" xfId="0" applyNumberFormat="1" applyFont="1" applyFill="1" applyBorder="1" applyAlignment="1">
      <alignment vertical="center"/>
    </xf>
    <xf numFmtId="172" fontId="15" fillId="0" borderId="16" xfId="0" applyNumberFormat="1" applyFont="1" applyFill="1" applyBorder="1" applyAlignment="1">
      <alignment vertical="center"/>
    </xf>
    <xf numFmtId="165" fontId="9" fillId="3" borderId="16" xfId="0" applyNumberFormat="1" applyFont="1" applyFill="1" applyBorder="1" applyAlignment="1">
      <alignment vertical="center"/>
    </xf>
    <xf numFmtId="164" fontId="7" fillId="2" borderId="2" xfId="0" applyFont="1" applyFill="1" applyBorder="1" applyAlignment="1">
      <alignment vertical="center"/>
    </xf>
    <xf numFmtId="164" fontId="3" fillId="2" borderId="34" xfId="0" applyFont="1" applyFill="1" applyBorder="1" applyAlignment="1">
      <alignment vertical="center"/>
    </xf>
    <xf numFmtId="165" fontId="3" fillId="2" borderId="18" xfId="0" applyNumberFormat="1" applyFont="1" applyFill="1" applyBorder="1" applyAlignment="1">
      <alignment vertical="center"/>
    </xf>
    <xf numFmtId="165" fontId="3" fillId="2" borderId="13" xfId="0" applyNumberFormat="1" applyFont="1" applyFill="1" applyBorder="1" applyAlignment="1">
      <alignment vertical="center"/>
    </xf>
    <xf numFmtId="172" fontId="15" fillId="2" borderId="13" xfId="0" applyNumberFormat="1" applyFont="1" applyFill="1" applyBorder="1" applyAlignment="1">
      <alignment vertical="center"/>
    </xf>
    <xf numFmtId="165" fontId="9" fillId="2" borderId="13" xfId="0" applyNumberFormat="1" applyFont="1" applyFill="1" applyBorder="1" applyAlignment="1">
      <alignment vertical="center"/>
    </xf>
    <xf numFmtId="164" fontId="3" fillId="2" borderId="33" xfId="0" applyFont="1" applyFill="1" applyBorder="1" applyAlignment="1">
      <alignment vertical="center"/>
    </xf>
    <xf numFmtId="165" fontId="3" fillId="2" borderId="19" xfId="0" applyNumberFormat="1" applyFont="1" applyFill="1" applyBorder="1" applyAlignment="1">
      <alignment vertical="center"/>
    </xf>
    <xf numFmtId="164" fontId="2" fillId="0" borderId="29" xfId="0" applyFont="1" applyFill="1" applyBorder="1" applyAlignment="1">
      <alignment horizontal="center" vertical="center" textRotation="90"/>
    </xf>
    <xf numFmtId="164" fontId="3" fillId="0" borderId="29" xfId="0" applyFont="1" applyFill="1" applyBorder="1" applyAlignment="1">
      <alignment vertical="center"/>
    </xf>
    <xf numFmtId="165" fontId="3" fillId="0" borderId="29" xfId="0" applyNumberFormat="1" applyFont="1" applyFill="1" applyBorder="1" applyAlignment="1">
      <alignment vertical="center"/>
    </xf>
    <xf numFmtId="172" fontId="15" fillId="0" borderId="29" xfId="0" applyNumberFormat="1" applyFont="1" applyFill="1" applyBorder="1" applyAlignment="1">
      <alignment vertical="center"/>
    </xf>
    <xf numFmtId="165" fontId="9" fillId="0" borderId="29" xfId="0" applyNumberFormat="1" applyFont="1" applyFill="1" applyBorder="1" applyAlignment="1">
      <alignment vertical="center"/>
    </xf>
    <xf numFmtId="164" fontId="2" fillId="0" borderId="0" xfId="0" applyFont="1" applyFill="1" applyBorder="1" applyAlignment="1">
      <alignment horizontal="center" vertical="center" textRotation="90"/>
    </xf>
    <xf numFmtId="164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72" fontId="15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164" fontId="7" fillId="5" borderId="16" xfId="0" applyFont="1" applyFill="1" applyBorder="1" applyAlignment="1">
      <alignment horizontal="left" vertical="center" wrapText="1"/>
    </xf>
    <xf numFmtId="165" fontId="7" fillId="5" borderId="16" xfId="0" applyNumberFormat="1" applyFont="1" applyFill="1" applyBorder="1" applyAlignment="1">
      <alignment vertical="center"/>
    </xf>
    <xf numFmtId="172" fontId="15" fillId="5" borderId="16" xfId="0" applyNumberFormat="1" applyFont="1" applyFill="1" applyBorder="1" applyAlignment="1">
      <alignment vertical="center"/>
    </xf>
    <xf numFmtId="164" fontId="3" fillId="0" borderId="2" xfId="0" applyFont="1" applyFill="1" applyBorder="1" applyAlignment="1">
      <alignment horizontal="center" vertical="center" textRotation="90"/>
    </xf>
    <xf numFmtId="164" fontId="3" fillId="0" borderId="34" xfId="0" applyFont="1" applyBorder="1" applyAlignment="1">
      <alignment vertical="center"/>
    </xf>
    <xf numFmtId="164" fontId="3" fillId="0" borderId="14" xfId="0" applyFont="1" applyBorder="1" applyAlignment="1">
      <alignment vertical="center"/>
    </xf>
    <xf numFmtId="164" fontId="3" fillId="0" borderId="33" xfId="0" applyFont="1" applyBorder="1" applyAlignment="1">
      <alignment vertical="center"/>
    </xf>
    <xf numFmtId="164" fontId="7" fillId="5" borderId="2" xfId="0" applyFont="1" applyFill="1" applyBorder="1" applyAlignment="1">
      <alignment horizontal="left" vertical="center" wrapText="1"/>
    </xf>
    <xf numFmtId="165" fontId="7" fillId="5" borderId="2" xfId="0" applyNumberFormat="1" applyFont="1" applyFill="1" applyBorder="1" applyAlignment="1">
      <alignment vertical="center"/>
    </xf>
    <xf numFmtId="172" fontId="15" fillId="0" borderId="19" xfId="0" applyNumberFormat="1" applyFont="1" applyFill="1" applyBorder="1" applyAlignment="1">
      <alignment vertical="center"/>
    </xf>
    <xf numFmtId="165" fontId="9" fillId="3" borderId="19" xfId="0" applyNumberFormat="1" applyFont="1" applyFill="1" applyBorder="1" applyAlignment="1">
      <alignment vertical="center"/>
    </xf>
    <xf numFmtId="164" fontId="10" fillId="5" borderId="2" xfId="0" applyFont="1" applyFill="1" applyBorder="1" applyAlignment="1">
      <alignment vertical="center" wrapText="1"/>
    </xf>
    <xf numFmtId="164" fontId="2" fillId="5" borderId="5" xfId="0" applyFont="1" applyFill="1" applyBorder="1" applyAlignment="1">
      <alignment horizontal="center" vertical="center" textRotation="90"/>
    </xf>
    <xf numFmtId="164" fontId="3" fillId="5" borderId="34" xfId="0" applyFont="1" applyFill="1" applyBorder="1" applyAlignment="1">
      <alignment vertical="center"/>
    </xf>
    <xf numFmtId="165" fontId="3" fillId="5" borderId="18" xfId="0" applyNumberFormat="1" applyFont="1" applyFill="1" applyBorder="1" applyAlignment="1">
      <alignment vertical="center"/>
    </xf>
    <xf numFmtId="164" fontId="3" fillId="5" borderId="33" xfId="0" applyFont="1" applyFill="1" applyBorder="1" applyAlignment="1">
      <alignment vertical="center"/>
    </xf>
    <xf numFmtId="165" fontId="3" fillId="5" borderId="19" xfId="0" applyNumberFormat="1" applyFont="1" applyFill="1" applyBorder="1" applyAlignment="1">
      <alignment vertical="center"/>
    </xf>
    <xf numFmtId="172" fontId="15" fillId="5" borderId="19" xfId="0" applyNumberFormat="1" applyFont="1" applyFill="1" applyBorder="1" applyAlignment="1">
      <alignment vertical="center"/>
    </xf>
    <xf numFmtId="165" fontId="9" fillId="5" borderId="19" xfId="0" applyNumberFormat="1" applyFont="1" applyFill="1" applyBorder="1" applyAlignment="1">
      <alignment vertical="center"/>
    </xf>
    <xf numFmtId="164" fontId="3" fillId="0" borderId="4" xfId="0" applyFont="1" applyFill="1" applyBorder="1" applyAlignment="1">
      <alignment horizontal="center" vertical="center" textRotation="90"/>
    </xf>
    <xf numFmtId="164" fontId="3" fillId="3" borderId="3" xfId="0" applyFont="1" applyFill="1" applyBorder="1" applyAlignment="1">
      <alignment horizontal="center" vertical="center" textRotation="90"/>
    </xf>
    <xf numFmtId="164" fontId="3" fillId="3" borderId="10" xfId="0" applyFont="1" applyFill="1" applyBorder="1" applyAlignment="1">
      <alignment vertical="center"/>
    </xf>
    <xf numFmtId="165" fontId="3" fillId="3" borderId="10" xfId="0" applyNumberFormat="1" applyFont="1" applyFill="1" applyBorder="1" applyAlignment="1">
      <alignment vertical="center"/>
    </xf>
    <xf numFmtId="172" fontId="15" fillId="3" borderId="10" xfId="0" applyNumberFormat="1" applyFont="1" applyFill="1" applyBorder="1" applyAlignment="1">
      <alignment vertical="center"/>
    </xf>
    <xf numFmtId="164" fontId="3" fillId="3" borderId="16" xfId="0" applyFont="1" applyFill="1" applyBorder="1" applyAlignment="1">
      <alignment vertical="center"/>
    </xf>
    <xf numFmtId="165" fontId="3" fillId="3" borderId="16" xfId="0" applyNumberFormat="1" applyFont="1" applyFill="1" applyBorder="1" applyAlignment="1">
      <alignment vertical="center"/>
    </xf>
    <xf numFmtId="172" fontId="15" fillId="3" borderId="16" xfId="0" applyNumberFormat="1" applyFont="1" applyFill="1" applyBorder="1" applyAlignment="1">
      <alignment vertical="center"/>
    </xf>
    <xf numFmtId="164" fontId="7" fillId="0" borderId="5" xfId="0" applyFont="1" applyFill="1" applyBorder="1" applyAlignment="1">
      <alignment horizontal="left" vertical="center" textRotation="90"/>
    </xf>
    <xf numFmtId="164" fontId="3" fillId="0" borderId="34" xfId="0" applyFont="1" applyFill="1" applyBorder="1" applyAlignment="1">
      <alignment horizontal="left" vertical="center" wrapText="1"/>
    </xf>
    <xf numFmtId="164" fontId="3" fillId="0" borderId="14" xfId="0" applyFont="1" applyFill="1" applyBorder="1" applyAlignment="1">
      <alignment vertical="center" wrapText="1"/>
    </xf>
    <xf numFmtId="164" fontId="3" fillId="0" borderId="14" xfId="0" applyFont="1" applyFill="1" applyBorder="1" applyAlignment="1">
      <alignment horizontal="left" vertical="center" wrapText="1"/>
    </xf>
    <xf numFmtId="164" fontId="3" fillId="0" borderId="9" xfId="0" applyFont="1" applyFill="1" applyBorder="1" applyAlignment="1">
      <alignment horizontal="left" vertical="center" wrapText="1"/>
    </xf>
    <xf numFmtId="172" fontId="15" fillId="0" borderId="10" xfId="0" applyNumberFormat="1" applyFont="1" applyFill="1" applyBorder="1" applyAlignment="1">
      <alignment vertical="center"/>
    </xf>
    <xf numFmtId="164" fontId="3" fillId="0" borderId="33" xfId="0" applyFont="1" applyFill="1" applyBorder="1" applyAlignment="1">
      <alignment horizontal="left" vertical="center" wrapText="1"/>
    </xf>
    <xf numFmtId="164" fontId="9" fillId="5" borderId="30" xfId="0" applyFont="1" applyFill="1" applyBorder="1" applyAlignment="1">
      <alignment vertical="center"/>
    </xf>
    <xf numFmtId="165" fontId="9" fillId="5" borderId="16" xfId="0" applyNumberFormat="1" applyFont="1" applyFill="1" applyBorder="1" applyAlignment="1">
      <alignment vertical="center"/>
    </xf>
    <xf numFmtId="164" fontId="7" fillId="2" borderId="2" xfId="0" applyFont="1" applyFill="1" applyBorder="1" applyAlignment="1">
      <alignment horizontal="left" vertical="center" wrapText="1"/>
    </xf>
    <xf numFmtId="169" fontId="7" fillId="2" borderId="2" xfId="0" applyNumberFormat="1" applyFont="1" applyFill="1" applyBorder="1" applyAlignment="1">
      <alignment horizontal="center" vertical="center"/>
    </xf>
    <xf numFmtId="164" fontId="7" fillId="2" borderId="23" xfId="0" applyFont="1" applyFill="1" applyBorder="1" applyAlignment="1">
      <alignment vertical="center"/>
    </xf>
    <xf numFmtId="169" fontId="7" fillId="0" borderId="29" xfId="0" applyNumberFormat="1" applyFont="1" applyFill="1" applyBorder="1" applyAlignment="1">
      <alignment horizontal="center" vertical="center"/>
    </xf>
    <xf numFmtId="164" fontId="7" fillId="0" borderId="29" xfId="0" applyFont="1" applyFill="1" applyBorder="1" applyAlignment="1">
      <alignment vertical="center"/>
    </xf>
    <xf numFmtId="165" fontId="7" fillId="0" borderId="29" xfId="0" applyNumberFormat="1" applyFont="1" applyFill="1" applyBorder="1" applyAlignment="1">
      <alignment vertical="center"/>
    </xf>
    <xf numFmtId="169" fontId="7" fillId="0" borderId="32" xfId="0" applyNumberFormat="1" applyFont="1" applyFill="1" applyBorder="1" applyAlignment="1">
      <alignment horizontal="center" vertical="center"/>
    </xf>
    <xf numFmtId="164" fontId="7" fillId="0" borderId="32" xfId="0" applyFont="1" applyFill="1" applyBorder="1" applyAlignment="1">
      <alignment vertical="center"/>
    </xf>
    <xf numFmtId="165" fontId="7" fillId="0" borderId="32" xfId="0" applyNumberFormat="1" applyFont="1" applyFill="1" applyBorder="1" applyAlignment="1">
      <alignment vertical="center"/>
    </xf>
    <xf numFmtId="172" fontId="15" fillId="0" borderId="32" xfId="0" applyNumberFormat="1" applyFont="1" applyFill="1" applyBorder="1" applyAlignment="1">
      <alignment vertical="center"/>
    </xf>
    <xf numFmtId="165" fontId="9" fillId="0" borderId="32" xfId="0" applyNumberFormat="1" applyFont="1" applyFill="1" applyBorder="1" applyAlignment="1">
      <alignment vertical="center"/>
    </xf>
    <xf numFmtId="164" fontId="9" fillId="0" borderId="6" xfId="0" applyFont="1" applyFill="1" applyBorder="1" applyAlignment="1">
      <alignment horizontal="center" vertical="center" textRotation="90" wrapText="1"/>
    </xf>
    <xf numFmtId="164" fontId="4" fillId="5" borderId="32" xfId="0" applyFont="1" applyFill="1" applyBorder="1" applyAlignment="1">
      <alignment horizontal="left" vertical="center" wrapText="1"/>
    </xf>
    <xf numFmtId="172" fontId="15" fillId="5" borderId="18" xfId="0" applyNumberFormat="1" applyFont="1" applyFill="1" applyBorder="1" applyAlignment="1">
      <alignment vertical="center"/>
    </xf>
    <xf numFmtId="164" fontId="4" fillId="5" borderId="25" xfId="0" applyFont="1" applyFill="1" applyBorder="1" applyAlignment="1">
      <alignment horizontal="left" vertical="center" wrapText="1"/>
    </xf>
    <xf numFmtId="169" fontId="32" fillId="0" borderId="3" xfId="0" applyNumberFormat="1" applyFont="1" applyFill="1" applyBorder="1" applyAlignment="1" applyProtection="1">
      <alignment horizontal="left" vertical="center" wrapText="1"/>
      <protection/>
    </xf>
    <xf numFmtId="164" fontId="7" fillId="2" borderId="23" xfId="0" applyFont="1" applyFill="1" applyBorder="1" applyAlignment="1">
      <alignment vertical="center" wrapText="1"/>
    </xf>
    <xf numFmtId="164" fontId="9" fillId="0" borderId="2" xfId="0" applyFont="1" applyFill="1" applyBorder="1" applyAlignment="1">
      <alignment horizontal="center" vertical="center" textRotation="90" wrapText="1"/>
    </xf>
    <xf numFmtId="169" fontId="21" fillId="0" borderId="11" xfId="0" applyNumberFormat="1" applyFont="1" applyFill="1" applyBorder="1" applyAlignment="1">
      <alignment vertical="center" wrapText="1"/>
    </xf>
    <xf numFmtId="164" fontId="3" fillId="0" borderId="33" xfId="0" applyFont="1" applyFill="1" applyBorder="1" applyAlignment="1">
      <alignment vertical="top" wrapText="1"/>
    </xf>
    <xf numFmtId="169" fontId="4" fillId="5" borderId="9" xfId="0" applyNumberFormat="1" applyFont="1" applyFill="1" applyBorder="1" applyAlignment="1" applyProtection="1">
      <alignment vertical="center" wrapText="1"/>
      <protection/>
    </xf>
    <xf numFmtId="169" fontId="35" fillId="0" borderId="12" xfId="0" applyNumberFormat="1" applyFont="1" applyFill="1" applyBorder="1" applyAlignment="1" applyProtection="1">
      <alignment vertical="center" wrapText="1"/>
      <protection/>
    </xf>
    <xf numFmtId="169" fontId="35" fillId="0" borderId="13" xfId="0" applyNumberFormat="1" applyFont="1" applyFill="1" applyBorder="1" applyAlignment="1" applyProtection="1">
      <alignment vertical="center" wrapText="1"/>
      <protection/>
    </xf>
    <xf numFmtId="165" fontId="3" fillId="9" borderId="19" xfId="0" applyNumberFormat="1" applyFont="1" applyFill="1" applyBorder="1" applyAlignment="1">
      <alignment vertical="center"/>
    </xf>
    <xf numFmtId="172" fontId="15" fillId="9" borderId="19" xfId="0" applyNumberFormat="1" applyFont="1" applyFill="1" applyBorder="1" applyAlignment="1">
      <alignment vertical="center"/>
    </xf>
    <xf numFmtId="165" fontId="9" fillId="9" borderId="19" xfId="0" applyNumberFormat="1" applyFont="1" applyFill="1" applyBorder="1" applyAlignment="1">
      <alignment vertical="center"/>
    </xf>
    <xf numFmtId="169" fontId="7" fillId="0" borderId="1" xfId="0" applyNumberFormat="1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172" fontId="15" fillId="0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165" fontId="7" fillId="2" borderId="20" xfId="0" applyNumberFormat="1" applyFont="1" applyFill="1" applyBorder="1" applyAlignment="1" applyProtection="1">
      <alignment vertical="center"/>
      <protection locked="0"/>
    </xf>
    <xf numFmtId="169" fontId="7" fillId="0" borderId="5" xfId="0" applyNumberFormat="1" applyFont="1" applyFill="1" applyBorder="1" applyAlignment="1" applyProtection="1">
      <alignment horizontal="center" vertical="center"/>
      <protection/>
    </xf>
    <xf numFmtId="166" fontId="3" fillId="3" borderId="24" xfId="0" applyNumberFormat="1" applyFont="1" applyFill="1" applyBorder="1" applyAlignment="1" applyProtection="1">
      <alignment/>
      <protection/>
    </xf>
    <xf numFmtId="167" fontId="3" fillId="3" borderId="5" xfId="0" applyNumberFormat="1" applyFont="1" applyFill="1" applyBorder="1" applyAlignment="1" applyProtection="1">
      <alignment vertical="center"/>
      <protection locked="0"/>
    </xf>
    <xf numFmtId="172" fontId="15" fillId="3" borderId="6" xfId="0" applyNumberFormat="1" applyFont="1" applyFill="1" applyBorder="1" applyAlignment="1" applyProtection="1">
      <alignment vertical="center"/>
      <protection/>
    </xf>
    <xf numFmtId="169" fontId="3" fillId="2" borderId="10" xfId="0" applyNumberFormat="1" applyFont="1" applyFill="1" applyBorder="1" applyAlignment="1" applyProtection="1">
      <alignment horizontal="center" vertical="center"/>
      <protection/>
    </xf>
    <xf numFmtId="169" fontId="4" fillId="2" borderId="10" xfId="0" applyNumberFormat="1" applyFont="1" applyFill="1" applyBorder="1" applyAlignment="1" applyProtection="1">
      <alignment vertical="center"/>
      <protection/>
    </xf>
    <xf numFmtId="169" fontId="3" fillId="0" borderId="5" xfId="0" applyNumberFormat="1" applyFont="1" applyFill="1" applyBorder="1" applyAlignment="1" applyProtection="1">
      <alignment horizontal="center" vertical="center" textRotation="90"/>
      <protection/>
    </xf>
    <xf numFmtId="164" fontId="12" fillId="0" borderId="18" xfId="0" applyFont="1" applyFill="1" applyBorder="1" applyAlignment="1">
      <alignment vertical="center"/>
    </xf>
    <xf numFmtId="165" fontId="3" fillId="0" borderId="13" xfId="0" applyNumberFormat="1" applyFont="1" applyFill="1" applyBorder="1" applyAlignment="1" applyProtection="1">
      <alignment/>
      <protection locked="0"/>
    </xf>
    <xf numFmtId="164" fontId="3" fillId="0" borderId="13" xfId="0" applyFont="1" applyFill="1" applyBorder="1" applyAlignment="1">
      <alignment vertical="center" wrapText="1"/>
    </xf>
    <xf numFmtId="164" fontId="12" fillId="0" borderId="13" xfId="0" applyFont="1" applyFill="1" applyBorder="1" applyAlignment="1">
      <alignment vertical="center" wrapText="1"/>
    </xf>
    <xf numFmtId="164" fontId="3" fillId="0" borderId="5" xfId="0" applyFont="1" applyFill="1" applyBorder="1" applyAlignment="1">
      <alignment horizontal="center" vertical="center" textRotation="90"/>
    </xf>
    <xf numFmtId="164" fontId="3" fillId="7" borderId="28" xfId="0" applyFont="1" applyFill="1" applyBorder="1" applyAlignment="1">
      <alignment vertical="center" wrapText="1"/>
    </xf>
    <xf numFmtId="169" fontId="4" fillId="2" borderId="9" xfId="0" applyNumberFormat="1" applyFont="1" applyFill="1" applyBorder="1" applyAlignment="1" applyProtection="1">
      <alignment vertical="center"/>
      <protection/>
    </xf>
    <xf numFmtId="169" fontId="9" fillId="0" borderId="16" xfId="0" applyNumberFormat="1" applyFont="1" applyFill="1" applyBorder="1" applyAlignment="1">
      <alignment vertical="center"/>
    </xf>
    <xf numFmtId="165" fontId="3" fillId="0" borderId="16" xfId="0" applyNumberFormat="1" applyFont="1" applyFill="1" applyBorder="1" applyAlignment="1" applyProtection="1">
      <alignment/>
      <protection locked="0"/>
    </xf>
    <xf numFmtId="164" fontId="9" fillId="0" borderId="29" xfId="0" applyFont="1" applyFill="1" applyBorder="1" applyAlignment="1">
      <alignment horizontal="center" vertical="center"/>
    </xf>
    <xf numFmtId="169" fontId="9" fillId="0" borderId="29" xfId="0" applyNumberFormat="1" applyFont="1" applyFill="1" applyBorder="1" applyAlignment="1">
      <alignment vertical="center"/>
    </xf>
    <xf numFmtId="165" fontId="3" fillId="0" borderId="29" xfId="0" applyNumberFormat="1" applyFont="1" applyFill="1" applyBorder="1" applyAlignment="1" applyProtection="1">
      <alignment/>
      <protection locked="0"/>
    </xf>
    <xf numFmtId="164" fontId="9" fillId="0" borderId="1" xfId="0" applyFont="1" applyFill="1" applyBorder="1" applyAlignment="1">
      <alignment horizontal="center" vertical="center"/>
    </xf>
    <xf numFmtId="169" fontId="9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 applyProtection="1">
      <alignment/>
      <protection locked="0"/>
    </xf>
    <xf numFmtId="165" fontId="3" fillId="0" borderId="1" xfId="0" applyNumberFormat="1" applyFont="1" applyFill="1" applyBorder="1" applyAlignment="1" applyProtection="1">
      <alignment vertical="center"/>
      <protection/>
    </xf>
    <xf numFmtId="172" fontId="15" fillId="0" borderId="1" xfId="0" applyNumberFormat="1" applyFont="1" applyFill="1" applyBorder="1" applyAlignment="1" applyProtection="1">
      <alignment vertical="center"/>
      <protection/>
    </xf>
    <xf numFmtId="165" fontId="9" fillId="0" borderId="1" xfId="0" applyNumberFormat="1" applyFont="1" applyFill="1" applyBorder="1" applyAlignment="1" applyProtection="1">
      <alignment vertical="center"/>
      <protection/>
    </xf>
    <xf numFmtId="169" fontId="7" fillId="2" borderId="2" xfId="0" applyNumberFormat="1" applyFont="1" applyFill="1" applyBorder="1" applyAlignment="1">
      <alignment vertical="center"/>
    </xf>
    <xf numFmtId="169" fontId="3" fillId="2" borderId="2" xfId="0" applyNumberFormat="1" applyFont="1" applyFill="1" applyBorder="1" applyAlignment="1">
      <alignment horizontal="center" vertical="center"/>
    </xf>
    <xf numFmtId="169" fontId="3" fillId="2" borderId="21" xfId="0" applyNumberFormat="1" applyFont="1" applyFill="1" applyBorder="1" applyAlignment="1">
      <alignment vertical="center" wrapText="1"/>
    </xf>
    <xf numFmtId="165" fontId="3" fillId="2" borderId="4" xfId="0" applyNumberFormat="1" applyFont="1" applyFill="1" applyBorder="1" applyAlignment="1" applyProtection="1">
      <alignment vertical="center"/>
      <protection locked="0"/>
    </xf>
    <xf numFmtId="165" fontId="3" fillId="2" borderId="4" xfId="0" applyNumberFormat="1" applyFont="1" applyFill="1" applyBorder="1" applyAlignment="1" applyProtection="1">
      <alignment vertical="center"/>
      <protection/>
    </xf>
    <xf numFmtId="172" fontId="15" fillId="2" borderId="4" xfId="0" applyNumberFormat="1" applyFont="1" applyFill="1" applyBorder="1" applyAlignment="1" applyProtection="1">
      <alignment vertical="center"/>
      <protection/>
    </xf>
    <xf numFmtId="164" fontId="0" fillId="0" borderId="5" xfId="0" applyFill="1" applyBorder="1" applyAlignment="1">
      <alignment horizontal="center" vertical="center"/>
    </xf>
    <xf numFmtId="164" fontId="0" fillId="0" borderId="23" xfId="0" applyFill="1" applyBorder="1" applyAlignment="1">
      <alignment horizontal="center" vertical="center"/>
    </xf>
    <xf numFmtId="169" fontId="9" fillId="0" borderId="23" xfId="0" applyNumberFormat="1" applyFont="1" applyFill="1" applyBorder="1" applyAlignment="1">
      <alignment vertical="center"/>
    </xf>
    <xf numFmtId="169" fontId="4" fillId="2" borderId="3" xfId="0" applyNumberFormat="1" applyFont="1" applyFill="1" applyBorder="1" applyAlignment="1">
      <alignment vertical="center"/>
    </xf>
    <xf numFmtId="169" fontId="3" fillId="0" borderId="6" xfId="0" applyNumberFormat="1" applyFont="1" applyFill="1" applyBorder="1" applyAlignment="1">
      <alignment horizontal="center" vertical="center" textRotation="90"/>
    </xf>
    <xf numFmtId="169" fontId="3" fillId="0" borderId="9" xfId="0" applyNumberFormat="1" applyFont="1" applyFill="1" applyBorder="1" applyAlignment="1">
      <alignment vertical="center" wrapText="1"/>
    </xf>
    <xf numFmtId="169" fontId="3" fillId="0" borderId="15" xfId="0" applyNumberFormat="1" applyFont="1" applyFill="1" applyBorder="1" applyAlignment="1">
      <alignment vertical="center"/>
    </xf>
    <xf numFmtId="169" fontId="3" fillId="0" borderId="4" xfId="0" applyNumberFormat="1" applyFont="1" applyFill="1" applyBorder="1" applyAlignment="1" applyProtection="1">
      <alignment horizontal="center" vertical="center" textRotation="90"/>
      <protection/>
    </xf>
    <xf numFmtId="169" fontId="3" fillId="6" borderId="9" xfId="0" applyNumberFormat="1" applyFont="1" applyFill="1" applyBorder="1" applyAlignment="1">
      <alignment vertical="center"/>
    </xf>
    <xf numFmtId="165" fontId="3" fillId="5" borderId="10" xfId="0" applyNumberFormat="1" applyFont="1" applyFill="1" applyBorder="1" applyAlignment="1" applyProtection="1">
      <alignment vertical="center"/>
      <protection locked="0"/>
    </xf>
    <xf numFmtId="169" fontId="3" fillId="5" borderId="12" xfId="0" applyNumberFormat="1" applyFont="1" applyFill="1" applyBorder="1" applyAlignment="1">
      <alignment horizontal="left" vertical="center"/>
    </xf>
    <xf numFmtId="172" fontId="15" fillId="5" borderId="19" xfId="0" applyNumberFormat="1" applyFont="1" applyFill="1" applyBorder="1" applyAlignment="1" applyProtection="1">
      <alignment vertical="center"/>
      <protection/>
    </xf>
    <xf numFmtId="164" fontId="9" fillId="0" borderId="12" xfId="0" applyFont="1" applyBorder="1" applyAlignment="1">
      <alignment vertical="center" wrapText="1"/>
    </xf>
    <xf numFmtId="164" fontId="9" fillId="0" borderId="30" xfId="0" applyFont="1" applyBorder="1" applyAlignment="1">
      <alignment vertical="center" wrapText="1"/>
    </xf>
    <xf numFmtId="165" fontId="9" fillId="0" borderId="19" xfId="0" applyNumberFormat="1" applyFont="1" applyFill="1" applyBorder="1" applyAlignment="1" applyProtection="1">
      <alignment vertical="center"/>
      <protection/>
    </xf>
    <xf numFmtId="164" fontId="4" fillId="0" borderId="3" xfId="0" applyFont="1" applyBorder="1" applyAlignment="1">
      <alignment vertical="center" wrapText="1"/>
    </xf>
    <xf numFmtId="164" fontId="3" fillId="0" borderId="10" xfId="0" applyFont="1" applyFill="1" applyBorder="1" applyAlignment="1">
      <alignment vertical="center" wrapText="1"/>
    </xf>
    <xf numFmtId="169" fontId="3" fillId="0" borderId="12" xfId="0" applyNumberFormat="1" applyFont="1" applyFill="1" applyBorder="1" applyAlignment="1">
      <alignment horizontal="left" vertical="center"/>
    </xf>
    <xf numFmtId="164" fontId="3" fillId="0" borderId="6" xfId="0" applyFont="1" applyFill="1" applyBorder="1" applyAlignment="1">
      <alignment vertical="center" wrapText="1"/>
    </xf>
    <xf numFmtId="164" fontId="3" fillId="5" borderId="4" xfId="0" applyFont="1" applyFill="1" applyBorder="1" applyAlignment="1">
      <alignment vertical="center" wrapText="1"/>
    </xf>
    <xf numFmtId="169" fontId="3" fillId="0" borderId="12" xfId="0" applyNumberFormat="1" applyFont="1" applyFill="1" applyBorder="1" applyAlignment="1" applyProtection="1">
      <alignment vertical="center" wrapText="1"/>
      <protection/>
    </xf>
    <xf numFmtId="169" fontId="3" fillId="0" borderId="24" xfId="0" applyNumberFormat="1" applyFont="1" applyFill="1" applyBorder="1" applyAlignment="1" applyProtection="1">
      <alignment vertical="center" wrapText="1"/>
      <protection/>
    </xf>
    <xf numFmtId="169" fontId="3" fillId="0" borderId="30" xfId="0" applyNumberFormat="1" applyFont="1" applyFill="1" applyBorder="1" applyAlignment="1" applyProtection="1">
      <alignment vertical="center" wrapText="1"/>
      <protection/>
    </xf>
    <xf numFmtId="169" fontId="3" fillId="0" borderId="2" xfId="0" applyNumberFormat="1" applyFont="1" applyFill="1" applyBorder="1" applyAlignment="1" applyProtection="1">
      <alignment horizontal="left" vertical="center" wrapText="1"/>
      <protection/>
    </xf>
    <xf numFmtId="169" fontId="3" fillId="0" borderId="3" xfId="0" applyNumberFormat="1" applyFont="1" applyFill="1" applyBorder="1" applyAlignment="1" applyProtection="1">
      <alignment horizontal="left" vertical="center" wrapText="1"/>
      <protection/>
    </xf>
    <xf numFmtId="169" fontId="3" fillId="0" borderId="3" xfId="0" applyNumberFormat="1" applyFont="1" applyFill="1" applyBorder="1" applyAlignment="1" applyProtection="1">
      <alignment vertical="center" wrapText="1"/>
      <protection/>
    </xf>
    <xf numFmtId="169" fontId="3" fillId="2" borderId="3" xfId="0" applyNumberFormat="1" applyFont="1" applyFill="1" applyBorder="1" applyAlignment="1" applyProtection="1">
      <alignment/>
      <protection/>
    </xf>
    <xf numFmtId="169" fontId="3" fillId="0" borderId="30" xfId="0" applyNumberFormat="1" applyFont="1" applyFill="1" applyBorder="1" applyAlignment="1" applyProtection="1">
      <alignment vertical="center"/>
      <protection/>
    </xf>
    <xf numFmtId="164" fontId="2" fillId="0" borderId="23" xfId="0" applyFont="1" applyFill="1" applyBorder="1" applyAlignment="1">
      <alignment horizontal="center" vertical="center" textRotation="90"/>
    </xf>
    <xf numFmtId="169" fontId="3" fillId="0" borderId="23" xfId="0" applyNumberFormat="1" applyFont="1" applyFill="1" applyBorder="1" applyAlignment="1" applyProtection="1">
      <alignment vertical="center"/>
      <protection/>
    </xf>
    <xf numFmtId="169" fontId="8" fillId="2" borderId="2" xfId="0" applyNumberFormat="1" applyFont="1" applyFill="1" applyBorder="1" applyAlignment="1">
      <alignment vertical="center"/>
    </xf>
    <xf numFmtId="169" fontId="7" fillId="0" borderId="3" xfId="0" applyNumberFormat="1" applyFont="1" applyFill="1" applyBorder="1" applyAlignment="1">
      <alignment horizontal="center" vertical="center"/>
    </xf>
    <xf numFmtId="169" fontId="3" fillId="3" borderId="3" xfId="0" applyNumberFormat="1" applyFont="1" applyFill="1" applyBorder="1" applyAlignment="1" applyProtection="1">
      <alignment/>
      <protection/>
    </xf>
    <xf numFmtId="164" fontId="3" fillId="0" borderId="24" xfId="0" applyFont="1" applyFill="1" applyBorder="1" applyAlignment="1">
      <alignment horizontal="center" vertical="center"/>
    </xf>
    <xf numFmtId="169" fontId="4" fillId="5" borderId="5" xfId="0" applyNumberFormat="1" applyFont="1" applyFill="1" applyBorder="1" applyAlignment="1">
      <alignment vertical="center"/>
    </xf>
    <xf numFmtId="165" fontId="3" fillId="5" borderId="5" xfId="0" applyNumberFormat="1" applyFont="1" applyFill="1" applyBorder="1" applyAlignment="1" applyProtection="1">
      <alignment vertical="center"/>
      <protection/>
    </xf>
    <xf numFmtId="172" fontId="15" fillId="5" borderId="5" xfId="0" applyNumberFormat="1" applyFont="1" applyFill="1" applyBorder="1" applyAlignment="1" applyProtection="1">
      <alignment vertical="center"/>
      <protection/>
    </xf>
    <xf numFmtId="165" fontId="9" fillId="5" borderId="5" xfId="0" applyNumberFormat="1" applyFont="1" applyFill="1" applyBorder="1" applyAlignment="1" applyProtection="1">
      <alignment vertical="center"/>
      <protection/>
    </xf>
    <xf numFmtId="164" fontId="15" fillId="0" borderId="19" xfId="0" applyFont="1" applyFill="1" applyBorder="1" applyAlignment="1">
      <alignment horizontal="center" vertical="center" textRotation="90"/>
    </xf>
    <xf numFmtId="169" fontId="3" fillId="0" borderId="13" xfId="0" applyNumberFormat="1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>
      <alignment horizontal="center" vertical="center"/>
    </xf>
    <xf numFmtId="169" fontId="8" fillId="2" borderId="3" xfId="0" applyNumberFormat="1" applyFont="1" applyFill="1" applyBorder="1" applyAlignment="1" applyProtection="1">
      <alignment vertical="center"/>
      <protection/>
    </xf>
    <xf numFmtId="169" fontId="4" fillId="5" borderId="24" xfId="0" applyNumberFormat="1" applyFont="1" applyFill="1" applyBorder="1" applyAlignment="1" applyProtection="1">
      <alignment vertical="center"/>
      <protection/>
    </xf>
    <xf numFmtId="164" fontId="15" fillId="0" borderId="15" xfId="0" applyFont="1" applyFill="1" applyBorder="1" applyAlignment="1">
      <alignment horizontal="center" vertical="center" textRotation="90"/>
    </xf>
    <xf numFmtId="169" fontId="3" fillId="0" borderId="16" xfId="0" applyNumberFormat="1" applyFont="1" applyFill="1" applyBorder="1" applyAlignment="1">
      <alignment vertical="center"/>
    </xf>
    <xf numFmtId="164" fontId="3" fillId="0" borderId="7" xfId="0" applyFont="1" applyFill="1" applyBorder="1" applyAlignment="1">
      <alignment horizontal="center" vertical="center"/>
    </xf>
    <xf numFmtId="169" fontId="4" fillId="2" borderId="7" xfId="0" applyNumberFormat="1" applyFont="1" applyFill="1" applyBorder="1" applyAlignment="1" applyProtection="1">
      <alignment vertical="center" wrapText="1"/>
      <protection/>
    </xf>
    <xf numFmtId="169" fontId="10" fillId="2" borderId="3" xfId="0" applyNumberFormat="1" applyFont="1" applyFill="1" applyBorder="1" applyAlignment="1" applyProtection="1">
      <alignment horizontal="center" vertical="center"/>
      <protection/>
    </xf>
    <xf numFmtId="169" fontId="11" fillId="2" borderId="3" xfId="0" applyNumberFormat="1" applyFont="1" applyFill="1" applyBorder="1" applyAlignment="1" applyProtection="1">
      <alignment vertical="center"/>
      <protection/>
    </xf>
    <xf numFmtId="169" fontId="10" fillId="0" borderId="3" xfId="0" applyNumberFormat="1" applyFont="1" applyFill="1" applyBorder="1" applyAlignment="1" applyProtection="1">
      <alignment horizontal="center" vertical="center" wrapText="1"/>
      <protection/>
    </xf>
    <xf numFmtId="169" fontId="10" fillId="0" borderId="3" xfId="0" applyNumberFormat="1" applyFont="1" applyFill="1" applyBorder="1" applyAlignment="1" applyProtection="1">
      <alignment vertical="center" wrapText="1"/>
      <protection/>
    </xf>
    <xf numFmtId="165" fontId="10" fillId="0" borderId="2" xfId="0" applyNumberFormat="1" applyFont="1" applyFill="1" applyBorder="1" applyAlignment="1" applyProtection="1">
      <alignment vertical="center"/>
      <protection/>
    </xf>
    <xf numFmtId="172" fontId="31" fillId="0" borderId="2" xfId="0" applyNumberFormat="1" applyFont="1" applyFill="1" applyBorder="1" applyAlignment="1" applyProtection="1">
      <alignment vertical="center"/>
      <protection/>
    </xf>
    <xf numFmtId="165" fontId="10" fillId="3" borderId="2" xfId="0" applyNumberFormat="1" applyFont="1" applyFill="1" applyBorder="1" applyAlignment="1" applyProtection="1">
      <alignment vertical="center"/>
      <protection/>
    </xf>
    <xf numFmtId="169" fontId="3" fillId="0" borderId="0" xfId="0" applyNumberFormat="1" applyFont="1" applyFill="1" applyBorder="1" applyAlignment="1" applyProtection="1">
      <alignment horizontal="center"/>
      <protection/>
    </xf>
    <xf numFmtId="169" fontId="3" fillId="0" borderId="0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164" fontId="15" fillId="0" borderId="0" xfId="0" applyFont="1" applyFill="1" applyBorder="1" applyAlignment="1" applyProtection="1">
      <alignment/>
      <protection/>
    </xf>
    <xf numFmtId="168" fontId="3" fillId="0" borderId="0" xfId="0" applyNumberFormat="1" applyFont="1" applyFill="1" applyBorder="1" applyAlignment="1" applyProtection="1">
      <alignment/>
      <protection/>
    </xf>
    <xf numFmtId="164" fontId="7" fillId="2" borderId="3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 applyAlignment="1">
      <alignment vertical="center"/>
    </xf>
    <xf numFmtId="168" fontId="31" fillId="2" borderId="3" xfId="0" applyNumberFormat="1" applyFont="1" applyFill="1" applyBorder="1" applyAlignment="1" applyProtection="1">
      <alignment vertical="center"/>
      <protection/>
    </xf>
    <xf numFmtId="165" fontId="3" fillId="0" borderId="20" xfId="0" applyNumberFormat="1" applyFont="1" applyFill="1" applyBorder="1" applyAlignment="1">
      <alignment vertical="center"/>
    </xf>
    <xf numFmtId="164" fontId="7" fillId="2" borderId="3" xfId="0" applyFont="1" applyFill="1" applyBorder="1" applyAlignment="1">
      <alignment horizontal="left" vertical="top" wrapText="1"/>
    </xf>
    <xf numFmtId="165" fontId="3" fillId="0" borderId="20" xfId="0" applyNumberFormat="1" applyFont="1" applyFill="1" applyBorder="1" applyAlignment="1" applyProtection="1">
      <alignment vertical="center"/>
      <protection/>
    </xf>
    <xf numFmtId="164" fontId="3" fillId="0" borderId="4" xfId="0" applyFont="1" applyFill="1" applyBorder="1" applyAlignment="1">
      <alignment horizontal="center" vertical="center" textRotation="90" wrapText="1"/>
    </xf>
    <xf numFmtId="165" fontId="9" fillId="0" borderId="10" xfId="0" applyNumberFormat="1" applyFont="1" applyFill="1" applyBorder="1" applyAlignment="1">
      <alignment vertical="center" wrapText="1"/>
    </xf>
    <xf numFmtId="165" fontId="9" fillId="0" borderId="10" xfId="0" applyNumberFormat="1" applyFont="1" applyFill="1" applyBorder="1" applyAlignment="1" applyProtection="1">
      <alignment vertical="center" wrapText="1"/>
      <protection/>
    </xf>
    <xf numFmtId="168" fontId="15" fillId="0" borderId="9" xfId="0" applyNumberFormat="1" applyFont="1" applyFill="1" applyBorder="1" applyAlignment="1" applyProtection="1">
      <alignment vertical="center" wrapText="1"/>
      <protection/>
    </xf>
    <xf numFmtId="165" fontId="9" fillId="3" borderId="10" xfId="0" applyNumberFormat="1" applyFont="1" applyFill="1" applyBorder="1" applyAlignment="1" applyProtection="1">
      <alignment vertical="center" wrapText="1"/>
      <protection/>
    </xf>
    <xf numFmtId="165" fontId="9" fillId="0" borderId="11" xfId="0" applyNumberFormat="1" applyFont="1" applyFill="1" applyBorder="1" applyAlignment="1" applyProtection="1">
      <alignment vertical="center" wrapText="1"/>
      <protection/>
    </xf>
    <xf numFmtId="164" fontId="9" fillId="0" borderId="30" xfId="0" applyFont="1" applyFill="1" applyBorder="1" applyAlignment="1">
      <alignment horizontal="left" vertical="center" wrapText="1"/>
    </xf>
    <xf numFmtId="165" fontId="9" fillId="0" borderId="19" xfId="0" applyNumberFormat="1" applyFont="1" applyFill="1" applyBorder="1" applyAlignment="1">
      <alignment vertical="center" wrapText="1"/>
    </xf>
    <xf numFmtId="165" fontId="9" fillId="0" borderId="19" xfId="0" applyNumberFormat="1" applyFont="1" applyFill="1" applyBorder="1" applyAlignment="1" applyProtection="1">
      <alignment wrapText="1"/>
      <protection/>
    </xf>
    <xf numFmtId="168" fontId="15" fillId="0" borderId="30" xfId="0" applyNumberFormat="1" applyFont="1" applyFill="1" applyBorder="1" applyAlignment="1" applyProtection="1">
      <alignment vertical="center" wrapText="1"/>
      <protection/>
    </xf>
    <xf numFmtId="165" fontId="9" fillId="3" borderId="19" xfId="0" applyNumberFormat="1" applyFont="1" applyFill="1" applyBorder="1" applyAlignment="1" applyProtection="1">
      <alignment vertical="center" wrapText="1"/>
      <protection/>
    </xf>
    <xf numFmtId="165" fontId="9" fillId="0" borderId="19" xfId="0" applyNumberFormat="1" applyFont="1" applyFill="1" applyBorder="1" applyAlignment="1" applyProtection="1">
      <alignment vertical="center" wrapText="1"/>
      <protection/>
    </xf>
    <xf numFmtId="165" fontId="9" fillId="0" borderId="33" xfId="0" applyNumberFormat="1" applyFont="1" applyFill="1" applyBorder="1" applyAlignment="1" applyProtection="1">
      <alignment vertical="center" wrapText="1"/>
      <protection/>
    </xf>
    <xf numFmtId="164" fontId="9" fillId="0" borderId="3" xfId="0" applyFont="1" applyFill="1" applyBorder="1" applyAlignment="1">
      <alignment horizontal="left" wrapText="1"/>
    </xf>
    <xf numFmtId="168" fontId="15" fillId="0" borderId="3" xfId="0" applyNumberFormat="1" applyFont="1" applyFill="1" applyBorder="1" applyAlignment="1" applyProtection="1">
      <alignment vertical="center"/>
      <protection/>
    </xf>
    <xf numFmtId="164" fontId="9" fillId="0" borderId="3" xfId="0" applyFont="1" applyFill="1" applyBorder="1" applyAlignment="1">
      <alignment horizontal="left" vertical="top" wrapText="1"/>
    </xf>
    <xf numFmtId="168" fontId="15" fillId="0" borderId="21" xfId="0" applyNumberFormat="1" applyFont="1" applyFill="1" applyBorder="1" applyAlignment="1" applyProtection="1">
      <alignment vertical="center"/>
      <protection/>
    </xf>
    <xf numFmtId="165" fontId="3" fillId="3" borderId="4" xfId="0" applyNumberFormat="1" applyFont="1" applyFill="1" applyBorder="1" applyAlignment="1" applyProtection="1">
      <alignment vertical="center"/>
      <protection/>
    </xf>
    <xf numFmtId="165" fontId="3" fillId="0" borderId="22" xfId="0" applyNumberFormat="1" applyFont="1" applyFill="1" applyBorder="1" applyAlignment="1" applyProtection="1">
      <alignment vertical="center"/>
      <protection/>
    </xf>
    <xf numFmtId="169" fontId="7" fillId="0" borderId="2" xfId="0" applyNumberFormat="1" applyFont="1" applyFill="1" applyBorder="1" applyAlignment="1">
      <alignment horizontal="center" vertical="center"/>
    </xf>
    <xf numFmtId="164" fontId="3" fillId="0" borderId="9" xfId="0" applyFont="1" applyFill="1" applyBorder="1" applyAlignment="1">
      <alignment horizontal="left" vertical="center"/>
    </xf>
    <xf numFmtId="168" fontId="15" fillId="0" borderId="9" xfId="0" applyNumberFormat="1" applyFont="1" applyFill="1" applyBorder="1" applyAlignment="1" applyProtection="1">
      <alignment vertical="center"/>
      <protection/>
    </xf>
    <xf numFmtId="165" fontId="3" fillId="3" borderId="10" xfId="0" applyNumberFormat="1" applyFont="1" applyFill="1" applyBorder="1" applyAlignment="1" applyProtection="1">
      <alignment vertical="center"/>
      <protection/>
    </xf>
    <xf numFmtId="165" fontId="3" fillId="0" borderId="11" xfId="0" applyNumberFormat="1" applyFont="1" applyFill="1" applyBorder="1" applyAlignment="1" applyProtection="1">
      <alignment vertical="center"/>
      <protection/>
    </xf>
    <xf numFmtId="164" fontId="3" fillId="0" borderId="15" xfId="0" applyFont="1" applyFill="1" applyBorder="1" applyAlignment="1">
      <alignment horizontal="left" vertical="center"/>
    </xf>
    <xf numFmtId="168" fontId="15" fillId="0" borderId="15" xfId="0" applyNumberFormat="1" applyFont="1" applyFill="1" applyBorder="1" applyAlignment="1" applyProtection="1">
      <alignment vertical="center"/>
      <protection/>
    </xf>
    <xf numFmtId="165" fontId="3" fillId="3" borderId="16" xfId="0" applyNumberFormat="1" applyFont="1" applyFill="1" applyBorder="1" applyAlignment="1" applyProtection="1">
      <alignment vertical="center"/>
      <protection/>
    </xf>
    <xf numFmtId="165" fontId="3" fillId="0" borderId="17" xfId="0" applyNumberFormat="1" applyFont="1" applyFill="1" applyBorder="1" applyAlignment="1" applyProtection="1">
      <alignment vertical="center"/>
      <protection/>
    </xf>
    <xf numFmtId="164" fontId="10" fillId="2" borderId="3" xfId="0" applyFont="1" applyFill="1" applyBorder="1" applyAlignment="1">
      <alignment horizontal="left" vertical="center" wrapText="1"/>
    </xf>
    <xf numFmtId="165" fontId="9" fillId="0" borderId="2" xfId="0" applyNumberFormat="1" applyFont="1" applyFill="1" applyBorder="1" applyAlignment="1" applyProtection="1">
      <alignment vertical="center"/>
      <protection/>
    </xf>
    <xf numFmtId="169" fontId="2" fillId="0" borderId="0" xfId="0" applyNumberFormat="1" applyFont="1" applyFill="1" applyBorder="1" applyAlignment="1">
      <alignment vertical="center"/>
    </xf>
    <xf numFmtId="169" fontId="36" fillId="0" borderId="0" xfId="0" applyNumberFormat="1" applyFont="1" applyFill="1" applyBorder="1" applyAlignment="1">
      <alignment vertical="center" wrapText="1"/>
    </xf>
    <xf numFmtId="166" fontId="15" fillId="0" borderId="0" xfId="0" applyNumberFormat="1" applyFont="1" applyFill="1" applyBorder="1" applyAlignment="1" applyProtection="1">
      <alignment vertical="center"/>
      <protection/>
    </xf>
    <xf numFmtId="168" fontId="3" fillId="0" borderId="0" xfId="0" applyNumberFormat="1" applyFont="1" applyFill="1" applyBorder="1" applyAlignment="1" applyProtection="1">
      <alignment vertical="center"/>
      <protection/>
    </xf>
    <xf numFmtId="169" fontId="10" fillId="0" borderId="2" xfId="0" applyNumberFormat="1" applyFont="1" applyFill="1" applyBorder="1" applyAlignment="1">
      <alignment vertical="center" textRotation="90" wrapText="1"/>
    </xf>
    <xf numFmtId="169" fontId="37" fillId="0" borderId="29" xfId="0" applyNumberFormat="1" applyFont="1" applyFill="1" applyBorder="1" applyAlignment="1">
      <alignment vertical="center" wrapText="1"/>
    </xf>
    <xf numFmtId="164" fontId="9" fillId="0" borderId="31" xfId="0" applyFont="1" applyFill="1" applyBorder="1" applyAlignment="1">
      <alignment horizontal="right" vertical="center"/>
    </xf>
    <xf numFmtId="170" fontId="3" fillId="0" borderId="6" xfId="0" applyNumberFormat="1" applyFont="1" applyFill="1" applyBorder="1" applyAlignment="1">
      <alignment vertical="center"/>
    </xf>
    <xf numFmtId="170" fontId="3" fillId="0" borderId="6" xfId="0" applyNumberFormat="1" applyFont="1" applyFill="1" applyBorder="1" applyAlignment="1" applyProtection="1">
      <alignment vertical="center"/>
      <protection/>
    </xf>
    <xf numFmtId="166" fontId="15" fillId="0" borderId="1" xfId="0" applyNumberFormat="1" applyFont="1" applyFill="1" applyBorder="1" applyAlignment="1" applyProtection="1">
      <alignment vertical="center"/>
      <protection/>
    </xf>
    <xf numFmtId="167" fontId="3" fillId="3" borderId="6" xfId="0" applyNumberFormat="1" applyFont="1" applyFill="1" applyBorder="1" applyAlignment="1" applyProtection="1">
      <alignment vertical="center"/>
      <protection/>
    </xf>
    <xf numFmtId="167" fontId="3" fillId="0" borderId="6" xfId="0" applyNumberFormat="1" applyFont="1" applyFill="1" applyBorder="1" applyAlignment="1" applyProtection="1">
      <alignment vertical="center"/>
      <protection/>
    </xf>
    <xf numFmtId="169" fontId="37" fillId="0" borderId="0" xfId="0" applyNumberFormat="1" applyFont="1" applyFill="1" applyBorder="1" applyAlignment="1">
      <alignment vertical="center" wrapText="1"/>
    </xf>
    <xf numFmtId="170" fontId="3" fillId="0" borderId="6" xfId="0" applyNumberFormat="1" applyFont="1" applyFill="1" applyBorder="1" applyAlignment="1">
      <alignment horizontal="right" vertical="center"/>
    </xf>
    <xf numFmtId="170" fontId="3" fillId="0" borderId="6" xfId="15" applyNumberFormat="1" applyFont="1" applyFill="1" applyBorder="1" applyAlignment="1" applyProtection="1">
      <alignment horizontal="right" vertical="center"/>
      <protection/>
    </xf>
    <xf numFmtId="164" fontId="31" fillId="0" borderId="1" xfId="0" applyNumberFormat="1" applyFont="1" applyFill="1" applyBorder="1" applyAlignment="1" applyProtection="1">
      <alignment horizontal="center" vertical="center"/>
      <protection/>
    </xf>
    <xf numFmtId="167" fontId="7" fillId="3" borderId="6" xfId="0" applyNumberFormat="1" applyFont="1" applyFill="1" applyBorder="1" applyAlignment="1" applyProtection="1">
      <alignment horizontal="center" vertical="center"/>
      <protection/>
    </xf>
    <xf numFmtId="167" fontId="3" fillId="0" borderId="6" xfId="0" applyNumberFormat="1" applyFont="1" applyFill="1" applyBorder="1" applyAlignment="1" applyProtection="1">
      <alignment horizontal="right" vertical="center"/>
      <protection/>
    </xf>
    <xf numFmtId="167" fontId="7" fillId="0" borderId="6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6"/>
  <sheetViews>
    <sheetView tabSelected="1" zoomScale="120" zoomScaleNormal="120" workbookViewId="0" topLeftCell="A1">
      <pane ySplit="65535" topLeftCell="A1" activePane="topLeft" state="split"/>
      <selection pane="topLeft" activeCell="B3" sqref="B3"/>
      <selection pane="bottomLeft" activeCell="A1" sqref="A1"/>
    </sheetView>
  </sheetViews>
  <sheetFormatPr defaultColWidth="9.00390625" defaultRowHeight="6.75" customHeight="1"/>
  <cols>
    <col min="1" max="1" width="17.125" style="1" customWidth="1"/>
    <col min="2" max="2" width="52.875" style="1" customWidth="1"/>
    <col min="3" max="3" width="7.75390625" style="1" customWidth="1"/>
    <col min="4" max="4" width="7.625" style="1" customWidth="1"/>
    <col min="5" max="5" width="4.875" style="1" customWidth="1"/>
    <col min="6" max="6" width="7.25390625" style="2" customWidth="1"/>
  </cols>
  <sheetData>
    <row r="1" spans="1:6" s="1" customFormat="1" ht="15.75" customHeight="1">
      <c r="A1" s="3"/>
      <c r="B1" s="4" t="s">
        <v>0</v>
      </c>
      <c r="C1" s="4"/>
      <c r="D1" s="4"/>
      <c r="E1" s="4"/>
      <c r="F1" s="4"/>
    </row>
    <row r="2" spans="1:6" s="1" customFormat="1" ht="14.25" customHeight="1">
      <c r="A2" s="3"/>
      <c r="B2" s="5" t="s">
        <v>1</v>
      </c>
      <c r="C2" s="5"/>
      <c r="D2" s="5"/>
      <c r="E2" s="5"/>
      <c r="F2" s="5"/>
    </row>
    <row r="3" spans="1:6" s="1" customFormat="1" ht="13.5" customHeight="1">
      <c r="A3" s="3"/>
      <c r="B3" s="4" t="s">
        <v>2</v>
      </c>
      <c r="C3" s="4"/>
      <c r="D3" s="4"/>
      <c r="E3" s="4"/>
      <c r="F3" s="4"/>
    </row>
    <row r="4" spans="1:6" s="1" customFormat="1" ht="12.75" customHeight="1">
      <c r="A4" s="6" t="s">
        <v>3</v>
      </c>
      <c r="B4" s="6"/>
      <c r="C4" s="6"/>
      <c r="D4" s="6"/>
      <c r="E4" s="6"/>
      <c r="F4" s="6"/>
    </row>
    <row r="5" spans="1:6" s="1" customFormat="1" ht="14.25" customHeight="1">
      <c r="A5" s="6" t="s">
        <v>4</v>
      </c>
      <c r="B5" s="6"/>
      <c r="C5" s="6"/>
      <c r="D5" s="6"/>
      <c r="E5" s="6"/>
      <c r="F5" s="6"/>
    </row>
    <row r="6" spans="1:6" s="1" customFormat="1" ht="13.5" customHeight="1">
      <c r="A6" s="6" t="s">
        <v>5</v>
      </c>
      <c r="B6" s="6"/>
      <c r="C6" s="6"/>
      <c r="D6" s="6"/>
      <c r="E6" s="6"/>
      <c r="F6" s="6"/>
    </row>
    <row r="7" spans="1:6" s="1" customFormat="1" ht="10.5" customHeight="1">
      <c r="A7" s="7"/>
      <c r="B7" s="7"/>
      <c r="C7" s="7"/>
      <c r="D7" s="7"/>
      <c r="E7" s="7"/>
      <c r="F7" s="7" t="s">
        <v>6</v>
      </c>
    </row>
    <row r="8" spans="1:6" s="13" customFormat="1" ht="9.75" customHeight="1">
      <c r="A8" s="8" t="s">
        <v>7</v>
      </c>
      <c r="B8" s="9" t="s">
        <v>8</v>
      </c>
      <c r="C8" s="10" t="s">
        <v>9</v>
      </c>
      <c r="D8" s="11" t="s">
        <v>10</v>
      </c>
      <c r="E8" s="11"/>
      <c r="F8" s="12" t="s">
        <v>11</v>
      </c>
    </row>
    <row r="9" spans="1:6" s="13" customFormat="1" ht="12" customHeight="1">
      <c r="A9" s="8"/>
      <c r="B9" s="9"/>
      <c r="C9" s="10"/>
      <c r="D9" s="14" t="s">
        <v>12</v>
      </c>
      <c r="E9" s="15" t="s">
        <v>13</v>
      </c>
      <c r="F9" s="12"/>
    </row>
    <row r="10" spans="1:6" s="13" customFormat="1" ht="12.75" customHeight="1">
      <c r="A10" s="8"/>
      <c r="B10" s="9"/>
      <c r="C10" s="10"/>
      <c r="D10" s="16" t="s">
        <v>14</v>
      </c>
      <c r="E10" s="17" t="s">
        <v>15</v>
      </c>
      <c r="F10" s="12"/>
    </row>
    <row r="11" spans="1:6" s="13" customFormat="1" ht="12.75" customHeight="1">
      <c r="A11" s="8"/>
      <c r="B11" s="9"/>
      <c r="C11" s="10"/>
      <c r="D11" s="18" t="s">
        <v>16</v>
      </c>
      <c r="E11" s="19" t="s">
        <v>17</v>
      </c>
      <c r="F11" s="12"/>
    </row>
    <row r="12" spans="1:6" s="1" customFormat="1" ht="24" customHeight="1">
      <c r="A12" s="20" t="s">
        <v>18</v>
      </c>
      <c r="B12" s="21" t="s">
        <v>19</v>
      </c>
      <c r="C12" s="22">
        <f>C14+C24+C30+C39+C47+C71+C86+C93+C98+C110+C114+C136</f>
        <v>261458</v>
      </c>
      <c r="D12" s="22">
        <f>D14+D24+D30+D39+D47+D71+D86+D93+D98+D110+D114+D136</f>
        <v>130414.09999999999</v>
      </c>
      <c r="E12" s="23">
        <f>D12/C12*100</f>
        <v>49.87956000581355</v>
      </c>
      <c r="F12" s="24">
        <f>D12-C12</f>
        <v>-131043.90000000001</v>
      </c>
    </row>
    <row r="13" spans="1:6" s="1" customFormat="1" ht="16.5" customHeight="1">
      <c r="A13" s="25"/>
      <c r="B13" s="26" t="s">
        <v>20</v>
      </c>
      <c r="C13" s="27">
        <f>C12/C201*100</f>
        <v>51.295875247226</v>
      </c>
      <c r="D13" s="27">
        <f>D12/D201*100</f>
        <v>52.22563681156913</v>
      </c>
      <c r="E13" s="23"/>
      <c r="F13" s="28"/>
    </row>
    <row r="14" spans="1:6" s="1" customFormat="1" ht="19.5" customHeight="1">
      <c r="A14" s="29" t="s">
        <v>21</v>
      </c>
      <c r="B14" s="30" t="s">
        <v>22</v>
      </c>
      <c r="C14" s="31">
        <f>C16</f>
        <v>137798</v>
      </c>
      <c r="D14" s="31">
        <f>D16</f>
        <v>68661.40000000001</v>
      </c>
      <c r="E14" s="23">
        <f>D14/C14*100</f>
        <v>49.82757369482867</v>
      </c>
      <c r="F14" s="24">
        <f>D14-C14</f>
        <v>-69136.59999999999</v>
      </c>
    </row>
    <row r="15" spans="1:6" s="1" customFormat="1" ht="16.5" customHeight="1">
      <c r="A15" s="32"/>
      <c r="B15" s="26" t="s">
        <v>23</v>
      </c>
      <c r="C15" s="33">
        <f>C14/C12*100</f>
        <v>52.70368472182913</v>
      </c>
      <c r="D15" s="33">
        <f>D14/D12*100</f>
        <v>52.648755004251846</v>
      </c>
      <c r="E15" s="23"/>
      <c r="F15" s="28"/>
    </row>
    <row r="16" spans="1:6" s="1" customFormat="1" ht="19.5" customHeight="1">
      <c r="A16" s="34" t="s">
        <v>24</v>
      </c>
      <c r="B16" s="35" t="s">
        <v>25</v>
      </c>
      <c r="C16" s="36">
        <f>C20+C21+C22+C23</f>
        <v>137798</v>
      </c>
      <c r="D16" s="37">
        <f>D20+D21+D22+D23</f>
        <v>68661.40000000001</v>
      </c>
      <c r="E16" s="38">
        <f aca="true" t="shared" si="0" ref="E16:E30">D16/C16*100</f>
        <v>49.82757369482867</v>
      </c>
      <c r="F16" s="39">
        <f aca="true" t="shared" si="1" ref="F16:F24">D16-C16</f>
        <v>-69136.59999999999</v>
      </c>
    </row>
    <row r="17" spans="1:6" s="1" customFormat="1" ht="16.5" customHeight="1">
      <c r="A17" s="40" t="s">
        <v>26</v>
      </c>
      <c r="B17" s="41" t="s">
        <v>27</v>
      </c>
      <c r="C17" s="42">
        <f>C16-(C18+C19)</f>
        <v>61244.3</v>
      </c>
      <c r="D17" s="43">
        <f>D16-(D18+D19)</f>
        <v>30516.600000000006</v>
      </c>
      <c r="E17" s="44">
        <f>D17/C17*100</f>
        <v>49.827657430977254</v>
      </c>
      <c r="F17" s="45">
        <f>D17-C17</f>
        <v>-30727.699999999997</v>
      </c>
    </row>
    <row r="18" spans="1:6" s="1" customFormat="1" ht="16.5" customHeight="1">
      <c r="A18" s="40"/>
      <c r="B18" s="46" t="s">
        <v>28</v>
      </c>
      <c r="C18" s="47">
        <f>ROUND(C16*0.22222,1)</f>
        <v>30621.5</v>
      </c>
      <c r="D18" s="48">
        <f>ROUND(D16*0.22222,1)</f>
        <v>15257.9</v>
      </c>
      <c r="E18" s="49">
        <f>D18/C18*100</f>
        <v>49.82740884672534</v>
      </c>
      <c r="F18" s="50">
        <f>D18-C18</f>
        <v>-15363.6</v>
      </c>
    </row>
    <row r="19" spans="1:6" s="1" customFormat="1" ht="16.5" customHeight="1">
      <c r="A19" s="40"/>
      <c r="B19" s="51" t="s">
        <v>29</v>
      </c>
      <c r="C19" s="52">
        <f>ROUND(C16*0.33333,1)</f>
        <v>45932.2</v>
      </c>
      <c r="D19" s="53">
        <f>ROUND(D16*0.33333,1)</f>
        <v>22886.9</v>
      </c>
      <c r="E19" s="54">
        <f>D19/C19*100</f>
        <v>49.82757194299425</v>
      </c>
      <c r="F19" s="55">
        <f>D19-C19</f>
        <v>-23045.299999999996</v>
      </c>
    </row>
    <row r="20" spans="1:6" s="1" customFormat="1" ht="44.25" customHeight="1">
      <c r="A20" s="56" t="s">
        <v>30</v>
      </c>
      <c r="B20" s="57" t="s">
        <v>31</v>
      </c>
      <c r="C20" s="58">
        <v>137170</v>
      </c>
      <c r="D20" s="58">
        <v>68361</v>
      </c>
      <c r="E20" s="59">
        <f t="shared" si="0"/>
        <v>49.83669898665889</v>
      </c>
      <c r="F20" s="24">
        <f t="shared" si="1"/>
        <v>-68809</v>
      </c>
    </row>
    <row r="21" spans="1:6" s="1" customFormat="1" ht="68.25" customHeight="1">
      <c r="A21" s="60" t="s">
        <v>32</v>
      </c>
      <c r="B21" s="57" t="s">
        <v>33</v>
      </c>
      <c r="C21" s="58">
        <v>300</v>
      </c>
      <c r="D21" s="58">
        <v>107.1</v>
      </c>
      <c r="E21" s="59">
        <f t="shared" si="0"/>
        <v>35.699999999999996</v>
      </c>
      <c r="F21" s="24">
        <f>D21-C21</f>
        <v>-192.9</v>
      </c>
    </row>
    <row r="22" spans="1:6" s="1" customFormat="1" ht="31.5" customHeight="1">
      <c r="A22" s="56" t="s">
        <v>34</v>
      </c>
      <c r="B22" s="61" t="s">
        <v>35</v>
      </c>
      <c r="C22" s="58">
        <v>300</v>
      </c>
      <c r="D22" s="58">
        <v>160.3</v>
      </c>
      <c r="E22" s="59">
        <f t="shared" si="0"/>
        <v>53.43333333333333</v>
      </c>
      <c r="F22" s="24">
        <f t="shared" si="1"/>
        <v>-139.7</v>
      </c>
    </row>
    <row r="23" spans="1:6" s="1" customFormat="1" ht="58.5" customHeight="1">
      <c r="A23" s="62" t="s">
        <v>36</v>
      </c>
      <c r="B23" s="63" t="s">
        <v>37</v>
      </c>
      <c r="C23" s="58">
        <v>28</v>
      </c>
      <c r="D23" s="58">
        <v>33</v>
      </c>
      <c r="E23" s="59">
        <f t="shared" si="0"/>
        <v>117.85714285714286</v>
      </c>
      <c r="F23" s="24">
        <f>D23-C23</f>
        <v>5</v>
      </c>
    </row>
    <row r="24" spans="1:6" s="1" customFormat="1" ht="21" customHeight="1">
      <c r="A24" s="29" t="s">
        <v>38</v>
      </c>
      <c r="B24" s="64" t="s">
        <v>39</v>
      </c>
      <c r="C24" s="31">
        <f>C26+C29</f>
        <v>33404.5</v>
      </c>
      <c r="D24" s="31">
        <f>D26+D29</f>
        <v>16672.1</v>
      </c>
      <c r="E24" s="23">
        <f t="shared" si="0"/>
        <v>49.90974269933691</v>
      </c>
      <c r="F24" s="24">
        <f t="shared" si="1"/>
        <v>-16732.4</v>
      </c>
    </row>
    <row r="25" spans="1:6" s="1" customFormat="1" ht="17.25" customHeight="1">
      <c r="A25" s="32"/>
      <c r="B25" s="26" t="s">
        <v>23</v>
      </c>
      <c r="C25" s="33">
        <f>C24/C12*100</f>
        <v>12.776239396002417</v>
      </c>
      <c r="D25" s="33">
        <f>D24/D12*100</f>
        <v>12.783970444913548</v>
      </c>
      <c r="E25" s="23">
        <f t="shared" si="0"/>
        <v>100.06051114628886</v>
      </c>
      <c r="F25" s="28"/>
    </row>
    <row r="26" spans="1:6" s="1" customFormat="1" ht="24.75" customHeight="1">
      <c r="A26" s="65" t="s">
        <v>40</v>
      </c>
      <c r="B26" s="66" t="s">
        <v>41</v>
      </c>
      <c r="C26" s="67">
        <f>C27+C28</f>
        <v>33376</v>
      </c>
      <c r="D26" s="67">
        <f>D27+D28</f>
        <v>16643.5</v>
      </c>
      <c r="E26" s="68">
        <f t="shared" si="0"/>
        <v>49.866670661553215</v>
      </c>
      <c r="F26" s="55">
        <f>D26-C26</f>
        <v>-16732.5</v>
      </c>
    </row>
    <row r="27" spans="1:6" s="1" customFormat="1" ht="19.5" customHeight="1">
      <c r="A27" s="69" t="s">
        <v>42</v>
      </c>
      <c r="B27" s="70" t="s">
        <v>43</v>
      </c>
      <c r="C27" s="71">
        <v>31976</v>
      </c>
      <c r="D27" s="71">
        <v>15651.5</v>
      </c>
      <c r="E27" s="72">
        <f>D27/C27*100</f>
        <v>48.94764823617713</v>
      </c>
      <c r="F27" s="45">
        <f>D27-C27</f>
        <v>-16324.5</v>
      </c>
    </row>
    <row r="28" spans="1:6" s="1" customFormat="1" ht="24.75" customHeight="1">
      <c r="A28" s="73" t="s">
        <v>44</v>
      </c>
      <c r="B28" s="74" t="s">
        <v>45</v>
      </c>
      <c r="C28" s="75">
        <v>1400</v>
      </c>
      <c r="D28" s="75">
        <v>992</v>
      </c>
      <c r="E28" s="76">
        <f>D28/C28*100</f>
        <v>70.85714285714285</v>
      </c>
      <c r="F28" s="55">
        <f>D28-C28</f>
        <v>-408</v>
      </c>
    </row>
    <row r="29" spans="1:6" s="1" customFormat="1" ht="21" customHeight="1">
      <c r="A29" s="77" t="s">
        <v>46</v>
      </c>
      <c r="B29" s="78" t="s">
        <v>47</v>
      </c>
      <c r="C29" s="79">
        <v>28.5</v>
      </c>
      <c r="D29" s="79">
        <v>28.6</v>
      </c>
      <c r="E29" s="59">
        <f t="shared" si="0"/>
        <v>100.35087719298245</v>
      </c>
      <c r="F29" s="24">
        <f>D29-C29</f>
        <v>0.10000000000000142</v>
      </c>
    </row>
    <row r="30" spans="1:6" s="1" customFormat="1" ht="22.5" customHeight="1">
      <c r="A30" s="29" t="s">
        <v>48</v>
      </c>
      <c r="B30" s="30" t="s">
        <v>49</v>
      </c>
      <c r="C30" s="31">
        <f>C32+C34</f>
        <v>36822</v>
      </c>
      <c r="D30" s="31">
        <f>D32+D34</f>
        <v>15002.1</v>
      </c>
      <c r="E30" s="23">
        <f t="shared" si="0"/>
        <v>40.7422193254033</v>
      </c>
      <c r="F30" s="24">
        <f>D30-C30</f>
        <v>-21819.9</v>
      </c>
    </row>
    <row r="31" spans="1:6" s="1" customFormat="1" ht="14.25" customHeight="1">
      <c r="A31" s="32"/>
      <c r="B31" s="26" t="s">
        <v>23</v>
      </c>
      <c r="C31" s="33">
        <f>C30/C12*100</f>
        <v>14.083332695882323</v>
      </c>
      <c r="D31" s="33">
        <f>D30/D12*100</f>
        <v>11.503434061194305</v>
      </c>
      <c r="E31" s="23"/>
      <c r="F31" s="28"/>
    </row>
    <row r="32" spans="1:6" s="1" customFormat="1" ht="19.5" customHeight="1">
      <c r="A32" s="80" t="s">
        <v>50</v>
      </c>
      <c r="B32" s="81" t="s">
        <v>51</v>
      </c>
      <c r="C32" s="82">
        <f>SUM(C33)</f>
        <v>1777</v>
      </c>
      <c r="D32" s="82">
        <f>SUM(D33)</f>
        <v>523.6</v>
      </c>
      <c r="E32" s="83">
        <f aca="true" t="shared" si="2" ref="E32:E39">D32/C32*100</f>
        <v>29.465391108610017</v>
      </c>
      <c r="F32" s="39">
        <f aca="true" t="shared" si="3" ref="F32:F39">D32-C32</f>
        <v>-1253.4</v>
      </c>
    </row>
    <row r="33" spans="1:6" s="1" customFormat="1" ht="21.75" customHeight="1">
      <c r="A33" s="80" t="s">
        <v>52</v>
      </c>
      <c r="B33" s="84" t="s">
        <v>53</v>
      </c>
      <c r="C33" s="58">
        <v>1777</v>
      </c>
      <c r="D33" s="58">
        <v>523.6</v>
      </c>
      <c r="E33" s="59">
        <f t="shared" si="2"/>
        <v>29.465391108610017</v>
      </c>
      <c r="F33" s="24">
        <f t="shared" si="3"/>
        <v>-1253.4</v>
      </c>
    </row>
    <row r="34" spans="1:6" s="1" customFormat="1" ht="19.5" customHeight="1">
      <c r="A34" s="77" t="s">
        <v>54</v>
      </c>
      <c r="B34" s="85" t="s">
        <v>55</v>
      </c>
      <c r="C34" s="86">
        <f>SUM(C35,C37)</f>
        <v>35045</v>
      </c>
      <c r="D34" s="86">
        <f>SUM(D35,D37)</f>
        <v>14478.5</v>
      </c>
      <c r="E34" s="87">
        <f t="shared" si="2"/>
        <v>41.31402482522471</v>
      </c>
      <c r="F34" s="24">
        <f t="shared" si="3"/>
        <v>-20566.5</v>
      </c>
    </row>
    <row r="35" spans="1:6" s="1" customFormat="1" ht="26.25" customHeight="1">
      <c r="A35" s="77" t="s">
        <v>56</v>
      </c>
      <c r="B35" s="88" t="s">
        <v>57</v>
      </c>
      <c r="C35" s="89">
        <f>SUM(C36)</f>
        <v>4000</v>
      </c>
      <c r="D35" s="89">
        <f>SUM(D36)</f>
        <v>1241.6</v>
      </c>
      <c r="E35" s="87">
        <f t="shared" si="2"/>
        <v>31.039999999999996</v>
      </c>
      <c r="F35" s="24">
        <f t="shared" si="3"/>
        <v>-2758.4</v>
      </c>
    </row>
    <row r="36" spans="1:6" s="1" customFormat="1" ht="32.25" customHeight="1">
      <c r="A36" s="90" t="s">
        <v>58</v>
      </c>
      <c r="B36" s="91" t="s">
        <v>59</v>
      </c>
      <c r="C36" s="92">
        <v>4000</v>
      </c>
      <c r="D36" s="93">
        <v>1241.6</v>
      </c>
      <c r="E36" s="72">
        <f t="shared" si="2"/>
        <v>31.039999999999996</v>
      </c>
      <c r="F36" s="45">
        <f t="shared" si="3"/>
        <v>-2758.4</v>
      </c>
    </row>
    <row r="37" spans="1:6" s="1" customFormat="1" ht="18.75" customHeight="1">
      <c r="A37" s="94" t="s">
        <v>60</v>
      </c>
      <c r="B37" s="95" t="s">
        <v>61</v>
      </c>
      <c r="C37" s="96">
        <f>SUM(C38)</f>
        <v>31045</v>
      </c>
      <c r="D37" s="96">
        <f>SUM(D38)</f>
        <v>13236.9</v>
      </c>
      <c r="E37" s="97">
        <f t="shared" si="2"/>
        <v>42.637783862135606</v>
      </c>
      <c r="F37" s="50">
        <f t="shared" si="3"/>
        <v>-17808.1</v>
      </c>
    </row>
    <row r="38" spans="1:6" s="1" customFormat="1" ht="32.25" customHeight="1">
      <c r="A38" s="65" t="s">
        <v>62</v>
      </c>
      <c r="B38" s="98" t="s">
        <v>63</v>
      </c>
      <c r="C38" s="99">
        <v>31045</v>
      </c>
      <c r="D38" s="100">
        <v>13236.9</v>
      </c>
      <c r="E38" s="76">
        <f t="shared" si="2"/>
        <v>42.637783862135606</v>
      </c>
      <c r="F38" s="55">
        <f t="shared" si="3"/>
        <v>-17808.1</v>
      </c>
    </row>
    <row r="39" spans="1:6" s="1" customFormat="1" ht="21.75" customHeight="1">
      <c r="A39" s="29" t="s">
        <v>64</v>
      </c>
      <c r="B39" s="30" t="s">
        <v>65</v>
      </c>
      <c r="C39" s="31">
        <f>SUM(C41,C43)</f>
        <v>2647.9</v>
      </c>
      <c r="D39" s="31">
        <f>SUM(D41,D43)</f>
        <v>1026.8999999999999</v>
      </c>
      <c r="E39" s="101">
        <f t="shared" si="2"/>
        <v>38.78167604516786</v>
      </c>
      <c r="F39" s="24">
        <f t="shared" si="3"/>
        <v>-1621.0000000000002</v>
      </c>
    </row>
    <row r="40" spans="1:6" s="1" customFormat="1" ht="14.25" customHeight="1">
      <c r="A40" s="32"/>
      <c r="B40" s="26" t="s">
        <v>23</v>
      </c>
      <c r="C40" s="33">
        <f>C39/C12*100</f>
        <v>1.0127439206296998</v>
      </c>
      <c r="D40" s="33">
        <f>D39/D12*100</f>
        <v>0.787414857749277</v>
      </c>
      <c r="E40" s="23"/>
      <c r="F40" s="28"/>
    </row>
    <row r="41" spans="1:6" s="1" customFormat="1" ht="22.5" customHeight="1">
      <c r="A41" s="62" t="s">
        <v>66</v>
      </c>
      <c r="B41" s="61" t="s">
        <v>67</v>
      </c>
      <c r="C41" s="82">
        <f>SUM(C42)</f>
        <v>2610</v>
      </c>
      <c r="D41" s="82">
        <f>SUM(D42)</f>
        <v>975.3</v>
      </c>
      <c r="E41" s="102">
        <f>D41/C41*100</f>
        <v>37.36781609195402</v>
      </c>
      <c r="F41" s="39">
        <f aca="true" t="shared" si="4" ref="F41:F47">D41-C41</f>
        <v>-1634.7</v>
      </c>
    </row>
    <row r="42" spans="1:6" s="1" customFormat="1" ht="23.25" customHeight="1">
      <c r="A42" s="103" t="s">
        <v>68</v>
      </c>
      <c r="B42" s="104" t="s">
        <v>69</v>
      </c>
      <c r="C42" s="93">
        <v>2610</v>
      </c>
      <c r="D42" s="93">
        <v>975.3</v>
      </c>
      <c r="E42" s="72">
        <f>D42/C42*100</f>
        <v>37.36781609195402</v>
      </c>
      <c r="F42" s="45">
        <f t="shared" si="4"/>
        <v>-1634.7</v>
      </c>
    </row>
    <row r="43" spans="1:6" s="1" customFormat="1" ht="20.25" customHeight="1">
      <c r="A43" s="105" t="s">
        <v>70</v>
      </c>
      <c r="B43" s="106" t="s">
        <v>71</v>
      </c>
      <c r="C43" s="96">
        <f>C44+C45+C46</f>
        <v>37.9</v>
      </c>
      <c r="D43" s="96">
        <f>D44+D45+D46</f>
        <v>51.6</v>
      </c>
      <c r="E43" s="97"/>
      <c r="F43" s="50">
        <f t="shared" si="4"/>
        <v>13.700000000000003</v>
      </c>
    </row>
    <row r="44" spans="1:6" s="1" customFormat="1" ht="32.25" customHeight="1">
      <c r="A44" s="107" t="s">
        <v>72</v>
      </c>
      <c r="B44" s="108" t="s">
        <v>73</v>
      </c>
      <c r="C44" s="109">
        <v>37.9</v>
      </c>
      <c r="D44" s="110">
        <v>51.6</v>
      </c>
      <c r="E44" s="111"/>
      <c r="F44" s="50">
        <f t="shared" si="4"/>
        <v>13.700000000000003</v>
      </c>
    </row>
    <row r="45" spans="1:6" s="1" customFormat="1" ht="18" customHeight="1">
      <c r="A45" s="105" t="s">
        <v>74</v>
      </c>
      <c r="B45" s="112" t="s">
        <v>75</v>
      </c>
      <c r="C45" s="110">
        <v>0</v>
      </c>
      <c r="D45" s="110"/>
      <c r="E45" s="111"/>
      <c r="F45" s="50">
        <f>D45-C45</f>
        <v>0</v>
      </c>
    </row>
    <row r="46" spans="1:6" s="1" customFormat="1" ht="42" customHeight="1">
      <c r="A46" s="113" t="s">
        <v>76</v>
      </c>
      <c r="B46" s="114" t="s">
        <v>77</v>
      </c>
      <c r="C46" s="100">
        <v>0</v>
      </c>
      <c r="D46" s="100"/>
      <c r="E46" s="115"/>
      <c r="F46" s="55">
        <f t="shared" si="4"/>
        <v>0</v>
      </c>
    </row>
    <row r="47" spans="1:6" s="1" customFormat="1" ht="26.25" customHeight="1">
      <c r="A47" s="116" t="s">
        <v>78</v>
      </c>
      <c r="B47" s="117" t="s">
        <v>79</v>
      </c>
      <c r="C47" s="31">
        <f>C49+C51+C53+C57+C60</f>
        <v>0</v>
      </c>
      <c r="D47" s="31">
        <f>D49+D51+D53+D57+D60</f>
        <v>0.4</v>
      </c>
      <c r="E47" s="101"/>
      <c r="F47" s="24">
        <f t="shared" si="4"/>
        <v>0.4</v>
      </c>
    </row>
    <row r="48" spans="1:6" s="1" customFormat="1" ht="11.25" customHeight="1">
      <c r="A48" s="32"/>
      <c r="B48" s="26" t="s">
        <v>23</v>
      </c>
      <c r="C48" s="33">
        <f>C47/C12*100</f>
        <v>0</v>
      </c>
      <c r="D48" s="33">
        <f>D47/D12*100</f>
        <v>0.0003067153014896396</v>
      </c>
      <c r="E48" s="101"/>
      <c r="F48" s="28"/>
    </row>
    <row r="49" spans="1:6" s="1" customFormat="1" ht="21" customHeight="1" hidden="1">
      <c r="A49" s="62" t="s">
        <v>80</v>
      </c>
      <c r="B49" s="118" t="s">
        <v>81</v>
      </c>
      <c r="C49" s="89">
        <f>C50</f>
        <v>0</v>
      </c>
      <c r="D49" s="89">
        <f>D50</f>
        <v>0</v>
      </c>
      <c r="E49" s="87"/>
      <c r="F49" s="24">
        <f aca="true" t="shared" si="5" ref="F49:F67">D49-C49</f>
        <v>0</v>
      </c>
    </row>
    <row r="50" spans="1:6" s="1" customFormat="1" ht="21.75" customHeight="1" hidden="1">
      <c r="A50" s="62" t="s">
        <v>82</v>
      </c>
      <c r="B50" s="114" t="s">
        <v>83</v>
      </c>
      <c r="C50" s="99"/>
      <c r="D50" s="99"/>
      <c r="E50" s="119"/>
      <c r="F50" s="39">
        <f t="shared" si="5"/>
        <v>0</v>
      </c>
    </row>
    <row r="51" spans="1:6" s="1" customFormat="1" ht="15" customHeight="1">
      <c r="A51" s="62" t="s">
        <v>84</v>
      </c>
      <c r="B51" s="118" t="s">
        <v>85</v>
      </c>
      <c r="C51" s="82">
        <f>C52</f>
        <v>0</v>
      </c>
      <c r="D51" s="82">
        <f>D52</f>
        <v>0</v>
      </c>
      <c r="E51" s="120"/>
      <c r="F51" s="121">
        <f t="shared" si="5"/>
        <v>0</v>
      </c>
    </row>
    <row r="52" spans="1:6" s="1" customFormat="1" ht="14.25" customHeight="1">
      <c r="A52" s="62" t="s">
        <v>86</v>
      </c>
      <c r="B52" s="114" t="s">
        <v>87</v>
      </c>
      <c r="C52" s="122"/>
      <c r="D52" s="122"/>
      <c r="E52" s="119"/>
      <c r="F52" s="121">
        <f t="shared" si="5"/>
        <v>0</v>
      </c>
    </row>
    <row r="53" spans="1:6" s="1" customFormat="1" ht="17.25" customHeight="1">
      <c r="A53" s="56" t="s">
        <v>88</v>
      </c>
      <c r="B53" s="123" t="s">
        <v>49</v>
      </c>
      <c r="C53" s="86">
        <f>C54+C55</f>
        <v>0</v>
      </c>
      <c r="D53" s="86">
        <f>D54+D55</f>
        <v>0.4</v>
      </c>
      <c r="E53" s="87"/>
      <c r="F53" s="24">
        <f t="shared" si="5"/>
        <v>0.4</v>
      </c>
    </row>
    <row r="54" spans="1:6" s="1" customFormat="1" ht="15" customHeight="1" hidden="1">
      <c r="A54" s="56" t="s">
        <v>89</v>
      </c>
      <c r="B54" s="124" t="s">
        <v>90</v>
      </c>
      <c r="C54" s="58"/>
      <c r="D54" s="58">
        <v>0</v>
      </c>
      <c r="E54" s="125"/>
      <c r="F54" s="24">
        <f t="shared" si="5"/>
        <v>0</v>
      </c>
    </row>
    <row r="55" spans="1:6" s="1" customFormat="1" ht="15" customHeight="1">
      <c r="A55" s="56" t="s">
        <v>91</v>
      </c>
      <c r="B55" s="126" t="s">
        <v>92</v>
      </c>
      <c r="C55" s="86">
        <f>C56</f>
        <v>0</v>
      </c>
      <c r="D55" s="86">
        <f>D56</f>
        <v>0.4</v>
      </c>
      <c r="E55" s="87"/>
      <c r="F55" s="24">
        <f t="shared" si="5"/>
        <v>0.4</v>
      </c>
    </row>
    <row r="56" spans="1:6" s="1" customFormat="1" ht="21" customHeight="1">
      <c r="A56" s="56" t="s">
        <v>93</v>
      </c>
      <c r="B56" s="126" t="s">
        <v>94</v>
      </c>
      <c r="C56" s="58"/>
      <c r="D56" s="58">
        <v>0.4</v>
      </c>
      <c r="E56" s="127"/>
      <c r="F56" s="24">
        <f t="shared" si="5"/>
        <v>0.4</v>
      </c>
    </row>
    <row r="57" spans="1:6" s="1" customFormat="1" ht="15.75" customHeight="1" hidden="1">
      <c r="A57" s="56" t="s">
        <v>95</v>
      </c>
      <c r="B57" s="123" t="s">
        <v>96</v>
      </c>
      <c r="C57" s="86">
        <f>C58+C59</f>
        <v>0</v>
      </c>
      <c r="D57" s="86"/>
      <c r="E57" s="128"/>
      <c r="F57" s="24">
        <f t="shared" si="5"/>
        <v>0</v>
      </c>
    </row>
    <row r="58" spans="1:6" s="1" customFormat="1" ht="15" customHeight="1">
      <c r="A58" s="129" t="s">
        <v>97</v>
      </c>
      <c r="B58" s="130" t="s">
        <v>98</v>
      </c>
      <c r="C58" s="93"/>
      <c r="D58" s="93"/>
      <c r="E58" s="131"/>
      <c r="F58" s="45">
        <f t="shared" si="5"/>
        <v>0</v>
      </c>
    </row>
    <row r="59" spans="1:6" s="1" customFormat="1" ht="14.25" customHeight="1">
      <c r="A59" s="132" t="s">
        <v>99</v>
      </c>
      <c r="B59" s="133" t="s">
        <v>100</v>
      </c>
      <c r="C59" s="100"/>
      <c r="D59" s="100"/>
      <c r="E59" s="134"/>
      <c r="F59" s="55">
        <f t="shared" si="5"/>
        <v>0</v>
      </c>
    </row>
    <row r="60" spans="1:6" s="1" customFormat="1" ht="18" customHeight="1">
      <c r="A60" s="56" t="s">
        <v>101</v>
      </c>
      <c r="B60" s="123" t="s">
        <v>102</v>
      </c>
      <c r="C60" s="86">
        <f>C61+C63+C65</f>
        <v>0</v>
      </c>
      <c r="D60" s="86">
        <f>D61+D63+D65</f>
        <v>0</v>
      </c>
      <c r="E60" s="135"/>
      <c r="F60" s="136">
        <f t="shared" si="5"/>
        <v>0</v>
      </c>
    </row>
    <row r="61" spans="1:6" s="1" customFormat="1" ht="15.75" customHeight="1" hidden="1">
      <c r="A61" s="60" t="s">
        <v>103</v>
      </c>
      <c r="B61" s="104" t="s">
        <v>104</v>
      </c>
      <c r="C61" s="137">
        <f>C62</f>
        <v>0</v>
      </c>
      <c r="D61" s="137">
        <f>D62</f>
        <v>0</v>
      </c>
      <c r="E61" s="138"/>
      <c r="F61" s="136">
        <f t="shared" si="5"/>
        <v>0</v>
      </c>
    </row>
    <row r="62" spans="1:6" s="1" customFormat="1" ht="19.5" customHeight="1" hidden="1">
      <c r="A62" s="56" t="s">
        <v>105</v>
      </c>
      <c r="B62" s="124" t="s">
        <v>106</v>
      </c>
      <c r="C62" s="58"/>
      <c r="D62" s="58"/>
      <c r="E62" s="139"/>
      <c r="F62" s="24">
        <f t="shared" si="5"/>
        <v>0</v>
      </c>
    </row>
    <row r="63" spans="1:6" s="1" customFormat="1" ht="30.75" customHeight="1" hidden="1">
      <c r="A63" s="56" t="s">
        <v>107</v>
      </c>
      <c r="B63" s="124" t="s">
        <v>108</v>
      </c>
      <c r="C63" s="140">
        <f>C64</f>
        <v>0</v>
      </c>
      <c r="D63" s="140">
        <f>D64</f>
        <v>0</v>
      </c>
      <c r="E63" s="141"/>
      <c r="F63" s="24">
        <f t="shared" si="5"/>
        <v>0</v>
      </c>
    </row>
    <row r="64" spans="1:6" s="1" customFormat="1" ht="31.5" customHeight="1" hidden="1">
      <c r="A64" s="56" t="s">
        <v>109</v>
      </c>
      <c r="B64" s="124" t="s">
        <v>110</v>
      </c>
      <c r="C64" s="58"/>
      <c r="D64" s="58"/>
      <c r="E64" s="139"/>
      <c r="F64" s="24">
        <f t="shared" si="5"/>
        <v>0</v>
      </c>
    </row>
    <row r="65" spans="1:6" s="1" customFormat="1" ht="15.75" customHeight="1">
      <c r="A65" s="56" t="s">
        <v>111</v>
      </c>
      <c r="B65" s="124" t="s">
        <v>112</v>
      </c>
      <c r="C65" s="86">
        <f>C66</f>
        <v>0</v>
      </c>
      <c r="D65" s="86">
        <f>D66</f>
        <v>0</v>
      </c>
      <c r="E65" s="142"/>
      <c r="F65" s="24">
        <f t="shared" si="5"/>
        <v>0</v>
      </c>
    </row>
    <row r="66" spans="1:6" s="1" customFormat="1" ht="19.5" customHeight="1">
      <c r="A66" s="56" t="s">
        <v>113</v>
      </c>
      <c r="B66" s="124" t="s">
        <v>114</v>
      </c>
      <c r="C66" s="58"/>
      <c r="D66" s="58"/>
      <c r="E66" s="139"/>
      <c r="F66" s="24">
        <f t="shared" si="5"/>
        <v>0</v>
      </c>
    </row>
    <row r="67" spans="1:6" s="1" customFormat="1" ht="24" customHeight="1">
      <c r="A67" s="143" t="s">
        <v>115</v>
      </c>
      <c r="B67" s="143"/>
      <c r="C67" s="144">
        <f>C14+C24+C30+C39+C47</f>
        <v>210672.4</v>
      </c>
      <c r="D67" s="144">
        <f>D14+D24+D30+D39+D47</f>
        <v>101362.9</v>
      </c>
      <c r="E67" s="145">
        <f>D67/C67*100</f>
        <v>48.11399120150527</v>
      </c>
      <c r="F67" s="146">
        <f t="shared" si="5"/>
        <v>-109309.5</v>
      </c>
    </row>
    <row r="68" spans="1:6" s="1" customFormat="1" ht="14.25" customHeight="1">
      <c r="A68" s="147"/>
      <c r="B68" s="148" t="s">
        <v>20</v>
      </c>
      <c r="C68" s="149">
        <f>C67/C201*100</f>
        <v>41.33216481589278</v>
      </c>
      <c r="D68" s="149">
        <f>D67/D201*100</f>
        <v>40.591791850477826</v>
      </c>
      <c r="E68" s="150"/>
      <c r="F68" s="151"/>
    </row>
    <row r="69" spans="1:6" s="1" customFormat="1" ht="12" customHeight="1">
      <c r="A69" s="152"/>
      <c r="B69" s="153" t="s">
        <v>23</v>
      </c>
      <c r="C69" s="154">
        <f>C67/C12*100</f>
        <v>80.57600073434357</v>
      </c>
      <c r="D69" s="154">
        <f>D67/D12*100</f>
        <v>77.72388108341046</v>
      </c>
      <c r="E69" s="155"/>
      <c r="F69" s="156"/>
    </row>
    <row r="70" spans="1:6" s="1" customFormat="1" ht="15" customHeight="1">
      <c r="A70" s="157"/>
      <c r="B70" s="158"/>
      <c r="C70" s="159"/>
      <c r="D70" s="159"/>
      <c r="E70" s="160"/>
      <c r="F70" s="161"/>
    </row>
    <row r="71" spans="1:6" s="1" customFormat="1" ht="27" customHeight="1">
      <c r="A71" s="116" t="s">
        <v>116</v>
      </c>
      <c r="B71" s="117" t="s">
        <v>117</v>
      </c>
      <c r="C71" s="31">
        <f>C73+C83</f>
        <v>27386.2</v>
      </c>
      <c r="D71" s="31">
        <f>D73+D83</f>
        <v>16067</v>
      </c>
      <c r="E71" s="162">
        <f>D71/C71*100</f>
        <v>58.66823436621363</v>
      </c>
      <c r="F71" s="163">
        <f>D71-C71</f>
        <v>-11319.2</v>
      </c>
    </row>
    <row r="72" spans="1:6" s="1" customFormat="1" ht="14.25" customHeight="1">
      <c r="A72" s="164"/>
      <c r="B72" s="26" t="s">
        <v>23</v>
      </c>
      <c r="C72" s="33">
        <f>C71/C12*100</f>
        <v>10.474416541088818</v>
      </c>
      <c r="D72" s="33">
        <f>D71/D12*100</f>
        <v>12.319986872585096</v>
      </c>
      <c r="E72" s="23"/>
      <c r="F72" s="28"/>
    </row>
    <row r="73" spans="1:6" s="1" customFormat="1" ht="41.25" customHeight="1">
      <c r="A73" s="165" t="s">
        <v>118</v>
      </c>
      <c r="B73" s="166" t="s">
        <v>119</v>
      </c>
      <c r="C73" s="167">
        <f>C75+C78+C80</f>
        <v>27025</v>
      </c>
      <c r="D73" s="167">
        <f>D75+D78+D80</f>
        <v>15705.7</v>
      </c>
      <c r="E73" s="38">
        <f aca="true" t="shared" si="6" ref="E73:E80">D73/C73*100</f>
        <v>58.115448658649406</v>
      </c>
      <c r="F73" s="39">
        <f aca="true" t="shared" si="7" ref="F73:F86">D73-C73</f>
        <v>-11319.3</v>
      </c>
    </row>
    <row r="74" spans="1:6" s="1" customFormat="1" ht="16.5" customHeight="1">
      <c r="A74" s="62"/>
      <c r="B74" s="168" t="s">
        <v>120</v>
      </c>
      <c r="C74" s="169">
        <f>C75+C78</f>
        <v>13900</v>
      </c>
      <c r="D74" s="169">
        <f>D75+D78</f>
        <v>8477.6</v>
      </c>
      <c r="E74" s="170">
        <f t="shared" si="6"/>
        <v>60.98992805755395</v>
      </c>
      <c r="F74" s="45">
        <f t="shared" si="7"/>
        <v>-5422.4</v>
      </c>
    </row>
    <row r="75" spans="1:6" s="1" customFormat="1" ht="30" customHeight="1">
      <c r="A75" s="56" t="s">
        <v>121</v>
      </c>
      <c r="B75" s="171" t="s">
        <v>122</v>
      </c>
      <c r="C75" s="86">
        <f>C76+C77</f>
        <v>11800</v>
      </c>
      <c r="D75" s="86">
        <f>D76+D77</f>
        <v>7697.9</v>
      </c>
      <c r="E75" s="172">
        <f t="shared" si="6"/>
        <v>65.2364406779661</v>
      </c>
      <c r="F75" s="24">
        <f t="shared" si="7"/>
        <v>-4102.1</v>
      </c>
    </row>
    <row r="76" spans="1:6" s="1" customFormat="1" ht="40.5" customHeight="1" hidden="1">
      <c r="A76" s="60" t="s">
        <v>123</v>
      </c>
      <c r="B76" s="173" t="s">
        <v>124</v>
      </c>
      <c r="C76" s="58">
        <v>0</v>
      </c>
      <c r="D76" s="58"/>
      <c r="E76" s="59"/>
      <c r="F76" s="24">
        <f>D76-C76</f>
        <v>0</v>
      </c>
    </row>
    <row r="77" spans="1:6" s="1" customFormat="1" ht="42" customHeight="1">
      <c r="A77" s="60" t="s">
        <v>125</v>
      </c>
      <c r="B77" s="173" t="s">
        <v>124</v>
      </c>
      <c r="C77" s="58">
        <v>11800</v>
      </c>
      <c r="D77" s="58">
        <v>7697.9</v>
      </c>
      <c r="E77" s="59">
        <f t="shared" si="6"/>
        <v>65.2364406779661</v>
      </c>
      <c r="F77" s="24">
        <f t="shared" si="7"/>
        <v>-4102.1</v>
      </c>
    </row>
    <row r="78" spans="1:6" s="1" customFormat="1" ht="31.5" customHeight="1">
      <c r="A78" s="56" t="s">
        <v>126</v>
      </c>
      <c r="B78" s="174" t="s">
        <v>127</v>
      </c>
      <c r="C78" s="82">
        <f>C79</f>
        <v>2100</v>
      </c>
      <c r="D78" s="82">
        <f>D79</f>
        <v>779.7</v>
      </c>
      <c r="E78" s="83">
        <f t="shared" si="6"/>
        <v>37.12857142857143</v>
      </c>
      <c r="F78" s="39">
        <f t="shared" si="7"/>
        <v>-1320.3</v>
      </c>
    </row>
    <row r="79" spans="1:6" s="1" customFormat="1" ht="30" customHeight="1">
      <c r="A79" s="56" t="s">
        <v>128</v>
      </c>
      <c r="B79" s="175" t="s">
        <v>129</v>
      </c>
      <c r="C79" s="58">
        <v>2100</v>
      </c>
      <c r="D79" s="58">
        <v>779.7</v>
      </c>
      <c r="E79" s="59">
        <f t="shared" si="6"/>
        <v>37.12857142857143</v>
      </c>
      <c r="F79" s="24">
        <f t="shared" si="7"/>
        <v>-1320.3</v>
      </c>
    </row>
    <row r="80" spans="1:6" s="1" customFormat="1" ht="29.25" customHeight="1">
      <c r="A80" s="56" t="s">
        <v>130</v>
      </c>
      <c r="B80" s="176" t="s">
        <v>131</v>
      </c>
      <c r="C80" s="86">
        <f>C81+C82</f>
        <v>13125</v>
      </c>
      <c r="D80" s="86">
        <f>D81+D82</f>
        <v>7228.1</v>
      </c>
      <c r="E80" s="172">
        <f t="shared" si="6"/>
        <v>55.071238095238094</v>
      </c>
      <c r="F80" s="24">
        <f t="shared" si="7"/>
        <v>-5896.9</v>
      </c>
    </row>
    <row r="81" spans="1:6" s="1" customFormat="1" ht="30" customHeight="1">
      <c r="A81" s="177" t="s">
        <v>132</v>
      </c>
      <c r="B81" s="178" t="s">
        <v>133</v>
      </c>
      <c r="C81" s="179">
        <v>550</v>
      </c>
      <c r="D81" s="179">
        <v>282.8</v>
      </c>
      <c r="E81" s="180">
        <f>D81/C81*100</f>
        <v>51.41818181818182</v>
      </c>
      <c r="F81" s="181">
        <f t="shared" si="7"/>
        <v>-267.2</v>
      </c>
    </row>
    <row r="82" spans="1:6" s="1" customFormat="1" ht="30" customHeight="1">
      <c r="A82" s="132" t="s">
        <v>134</v>
      </c>
      <c r="B82" s="182" t="s">
        <v>133</v>
      </c>
      <c r="C82" s="100">
        <v>12575</v>
      </c>
      <c r="D82" s="100">
        <v>6945.3</v>
      </c>
      <c r="E82" s="76">
        <f>D82/C82*100</f>
        <v>55.23101391650099</v>
      </c>
      <c r="F82" s="55">
        <f t="shared" si="7"/>
        <v>-5629.7</v>
      </c>
    </row>
    <row r="83" spans="1:6" s="1" customFormat="1" ht="22.5" customHeight="1">
      <c r="A83" s="183" t="s">
        <v>135</v>
      </c>
      <c r="B83" s="184" t="s">
        <v>136</v>
      </c>
      <c r="C83" s="36">
        <f>C84</f>
        <v>361.2</v>
      </c>
      <c r="D83" s="36">
        <f>D84</f>
        <v>361.3</v>
      </c>
      <c r="E83" s="185">
        <f>D83/C83*100</f>
        <v>100.0276854928018</v>
      </c>
      <c r="F83" s="24">
        <f t="shared" si="7"/>
        <v>0.10000000000002274</v>
      </c>
    </row>
    <row r="84" spans="1:6" s="1" customFormat="1" ht="24.75" customHeight="1">
      <c r="A84" s="186" t="s">
        <v>137</v>
      </c>
      <c r="B84" s="187" t="s">
        <v>138</v>
      </c>
      <c r="C84" s="86">
        <f>SUM(C85)</f>
        <v>361.2</v>
      </c>
      <c r="D84" s="86">
        <f>SUM(D85)</f>
        <v>361.3</v>
      </c>
      <c r="E84" s="172">
        <f>D84/C84*100</f>
        <v>100.0276854928018</v>
      </c>
      <c r="F84" s="24">
        <f t="shared" si="7"/>
        <v>0.10000000000002274</v>
      </c>
    </row>
    <row r="85" spans="1:6" s="1" customFormat="1" ht="30.75" customHeight="1">
      <c r="A85" s="56" t="s">
        <v>139</v>
      </c>
      <c r="B85" s="187" t="s">
        <v>140</v>
      </c>
      <c r="C85" s="58">
        <v>361.2</v>
      </c>
      <c r="D85" s="188">
        <v>361.3</v>
      </c>
      <c r="E85" s="59">
        <f>D85/C85*100</f>
        <v>100.0276854928018</v>
      </c>
      <c r="F85" s="24">
        <f t="shared" si="7"/>
        <v>0.10000000000002274</v>
      </c>
    </row>
    <row r="86" spans="1:6" s="1" customFormat="1" ht="23.25" customHeight="1">
      <c r="A86" s="116" t="s">
        <v>141</v>
      </c>
      <c r="B86" s="189" t="s">
        <v>142</v>
      </c>
      <c r="C86" s="31">
        <f>SUM(C88)</f>
        <v>1418</v>
      </c>
      <c r="D86" s="190">
        <f>SUM(D88)</f>
        <v>405</v>
      </c>
      <c r="E86" s="162">
        <f aca="true" t="shared" si="8" ref="E86:E98">D86/C86*100</f>
        <v>28.561354019746123</v>
      </c>
      <c r="F86" s="163">
        <f t="shared" si="7"/>
        <v>-1013</v>
      </c>
    </row>
    <row r="87" spans="1:6" s="1" customFormat="1" ht="12.75" customHeight="1">
      <c r="A87" s="164"/>
      <c r="B87" s="26" t="s">
        <v>23</v>
      </c>
      <c r="C87" s="33">
        <f>C86/C12*100</f>
        <v>0.5423433209157876</v>
      </c>
      <c r="D87" s="191">
        <f>D86/D12*100</f>
        <v>0.31054924275826007</v>
      </c>
      <c r="E87" s="23">
        <f t="shared" si="8"/>
        <v>57.260637456339325</v>
      </c>
      <c r="F87" s="28"/>
    </row>
    <row r="88" spans="1:6" s="1" customFormat="1" ht="22.5" customHeight="1">
      <c r="A88" s="56" t="s">
        <v>143</v>
      </c>
      <c r="B88" s="78" t="s">
        <v>144</v>
      </c>
      <c r="C88" s="86">
        <f>C89+C90+C91+C92</f>
        <v>1418</v>
      </c>
      <c r="D88" s="192">
        <f>D89+D90+D91+D92</f>
        <v>405</v>
      </c>
      <c r="E88" s="172">
        <f t="shared" si="8"/>
        <v>28.561354019746123</v>
      </c>
      <c r="F88" s="24">
        <f aca="true" t="shared" si="9" ref="F88:F93">D88-C88</f>
        <v>-1013</v>
      </c>
    </row>
    <row r="89" spans="1:6" s="1" customFormat="1" ht="22.5" customHeight="1">
      <c r="A89" s="193" t="s">
        <v>145</v>
      </c>
      <c r="B89" s="194" t="s">
        <v>146</v>
      </c>
      <c r="C89" s="195">
        <v>210</v>
      </c>
      <c r="D89" s="196">
        <v>68.3</v>
      </c>
      <c r="E89" s="72">
        <f t="shared" si="8"/>
        <v>32.52380952380952</v>
      </c>
      <c r="F89" s="45">
        <f t="shared" si="9"/>
        <v>-141.7</v>
      </c>
    </row>
    <row r="90" spans="1:6" s="1" customFormat="1" ht="22.5" customHeight="1">
      <c r="A90" s="197" t="s">
        <v>147</v>
      </c>
      <c r="B90" s="198" t="s">
        <v>148</v>
      </c>
      <c r="C90" s="199">
        <v>15</v>
      </c>
      <c r="D90" s="200">
        <v>4.5</v>
      </c>
      <c r="E90" s="201">
        <f t="shared" si="8"/>
        <v>30</v>
      </c>
      <c r="F90" s="50">
        <f t="shared" si="9"/>
        <v>-10.5</v>
      </c>
    </row>
    <row r="91" spans="1:6" s="1" customFormat="1" ht="18.75" customHeight="1">
      <c r="A91" s="197" t="s">
        <v>149</v>
      </c>
      <c r="B91" s="202" t="s">
        <v>150</v>
      </c>
      <c r="C91" s="199">
        <v>125</v>
      </c>
      <c r="D91" s="200">
        <v>53.2</v>
      </c>
      <c r="E91" s="201">
        <f t="shared" si="8"/>
        <v>42.56</v>
      </c>
      <c r="F91" s="50">
        <f t="shared" si="9"/>
        <v>-71.8</v>
      </c>
    </row>
    <row r="92" spans="1:6" s="1" customFormat="1" ht="22.5" customHeight="1">
      <c r="A92" s="203" t="s">
        <v>151</v>
      </c>
      <c r="B92" s="204" t="s">
        <v>152</v>
      </c>
      <c r="C92" s="205">
        <v>1068</v>
      </c>
      <c r="D92" s="206">
        <v>279</v>
      </c>
      <c r="E92" s="76">
        <f t="shared" si="8"/>
        <v>26.12359550561798</v>
      </c>
      <c r="F92" s="55">
        <f t="shared" si="9"/>
        <v>-789</v>
      </c>
    </row>
    <row r="93" spans="1:6" s="1" customFormat="1" ht="28.5" customHeight="1">
      <c r="A93" s="116" t="s">
        <v>153</v>
      </c>
      <c r="B93" s="189" t="s">
        <v>154</v>
      </c>
      <c r="C93" s="31">
        <f>C95</f>
        <v>11400</v>
      </c>
      <c r="D93" s="190">
        <f>D95</f>
        <v>5458.9</v>
      </c>
      <c r="E93" s="162">
        <f t="shared" si="8"/>
        <v>47.88508771929824</v>
      </c>
      <c r="F93" s="163">
        <f t="shared" si="9"/>
        <v>-5941.1</v>
      </c>
    </row>
    <row r="94" spans="1:6" s="1" customFormat="1" ht="11.25" customHeight="1">
      <c r="A94" s="164"/>
      <c r="B94" s="26" t="s">
        <v>23</v>
      </c>
      <c r="C94" s="33">
        <f>C93/C12*100</f>
        <v>4.360164921325796</v>
      </c>
      <c r="D94" s="191">
        <f>D93/D12*100</f>
        <v>4.185820398254483</v>
      </c>
      <c r="E94" s="23">
        <f t="shared" si="8"/>
        <v>96.00142365673865</v>
      </c>
      <c r="F94" s="28"/>
    </row>
    <row r="95" spans="1:6" s="1" customFormat="1" ht="21" customHeight="1">
      <c r="A95" s="56" t="s">
        <v>155</v>
      </c>
      <c r="B95" s="207" t="s">
        <v>156</v>
      </c>
      <c r="C95" s="208">
        <f>C96</f>
        <v>11400</v>
      </c>
      <c r="D95" s="209">
        <f>D96</f>
        <v>5458.9</v>
      </c>
      <c r="E95" s="83">
        <f t="shared" si="8"/>
        <v>47.88508771929824</v>
      </c>
      <c r="F95" s="39">
        <f>D95-C95</f>
        <v>-5941.1</v>
      </c>
    </row>
    <row r="96" spans="1:6" s="1" customFormat="1" ht="20.25" customHeight="1">
      <c r="A96" s="129" t="s">
        <v>157</v>
      </c>
      <c r="B96" s="210" t="s">
        <v>158</v>
      </c>
      <c r="C96" s="211">
        <f>C97</f>
        <v>11400</v>
      </c>
      <c r="D96" s="212">
        <f>D97</f>
        <v>5458.9</v>
      </c>
      <c r="E96" s="213">
        <f t="shared" si="8"/>
        <v>47.88508771929824</v>
      </c>
      <c r="F96" s="45">
        <f>D96-C96</f>
        <v>-5941.1</v>
      </c>
    </row>
    <row r="97" spans="1:6" s="1" customFormat="1" ht="19.5" customHeight="1">
      <c r="A97" s="132" t="s">
        <v>159</v>
      </c>
      <c r="B97" s="214" t="s">
        <v>160</v>
      </c>
      <c r="C97" s="205">
        <v>11400</v>
      </c>
      <c r="D97" s="215">
        <v>5458.9</v>
      </c>
      <c r="E97" s="76">
        <f t="shared" si="8"/>
        <v>47.88508771929824</v>
      </c>
      <c r="F97" s="55">
        <f>D97-C97</f>
        <v>-5941.1</v>
      </c>
    </row>
    <row r="98" spans="1:6" s="1" customFormat="1" ht="32.25" customHeight="1">
      <c r="A98" s="216" t="s">
        <v>161</v>
      </c>
      <c r="B98" s="217" t="s">
        <v>162</v>
      </c>
      <c r="C98" s="218">
        <f>C100+C102+C105</f>
        <v>5826.3</v>
      </c>
      <c r="D98" s="219">
        <f>D100+D102+D105</f>
        <v>4830.299999999999</v>
      </c>
      <c r="E98" s="220">
        <f t="shared" si="8"/>
        <v>82.9051027238556</v>
      </c>
      <c r="F98" s="39">
        <f>D98-C98</f>
        <v>-996.0000000000009</v>
      </c>
    </row>
    <row r="99" spans="1:6" s="1" customFormat="1" ht="15" customHeight="1">
      <c r="A99" s="164"/>
      <c r="B99" s="26" t="s">
        <v>23</v>
      </c>
      <c r="C99" s="33">
        <f>C98/C12*100</f>
        <v>2.2283884983439024</v>
      </c>
      <c r="D99" s="33">
        <f>D98/D12*100</f>
        <v>3.703817301963514</v>
      </c>
      <c r="E99" s="23"/>
      <c r="F99" s="28"/>
    </row>
    <row r="100" spans="1:6" s="1" customFormat="1" ht="21" customHeight="1">
      <c r="A100" s="221" t="s">
        <v>163</v>
      </c>
      <c r="B100" s="222" t="s">
        <v>164</v>
      </c>
      <c r="C100" s="223">
        <f>SUM(C101)</f>
        <v>45</v>
      </c>
      <c r="D100" s="223">
        <f>SUM(D101)</f>
        <v>19</v>
      </c>
      <c r="E100" s="224">
        <f>D100/C100*100</f>
        <v>42.22222222222222</v>
      </c>
      <c r="F100" s="181">
        <f aca="true" t="shared" si="10" ref="F100:F110">D100-C100</f>
        <v>-26</v>
      </c>
    </row>
    <row r="101" spans="1:6" s="1" customFormat="1" ht="22.5" customHeight="1">
      <c r="A101" s="132" t="s">
        <v>165</v>
      </c>
      <c r="B101" s="98" t="s">
        <v>166</v>
      </c>
      <c r="C101" s="100">
        <v>45</v>
      </c>
      <c r="D101" s="100">
        <v>19</v>
      </c>
      <c r="E101" s="76">
        <f>D101/C101*100</f>
        <v>42.22222222222222</v>
      </c>
      <c r="F101" s="55">
        <f t="shared" si="10"/>
        <v>-26</v>
      </c>
    </row>
    <row r="102" spans="1:6" s="1" customFormat="1" ht="33" customHeight="1">
      <c r="A102" s="103" t="s">
        <v>167</v>
      </c>
      <c r="B102" s="225" t="s">
        <v>168</v>
      </c>
      <c r="C102" s="226">
        <f>C103</f>
        <v>5280.7</v>
      </c>
      <c r="D102" s="226">
        <f>D103</f>
        <v>4285.4</v>
      </c>
      <c r="E102" s="227">
        <f>D102/C102*100</f>
        <v>81.15211998409302</v>
      </c>
      <c r="F102" s="228">
        <f t="shared" si="10"/>
        <v>-995.3000000000002</v>
      </c>
    </row>
    <row r="103" spans="1:6" s="1" customFormat="1" ht="43.5" customHeight="1">
      <c r="A103" s="107" t="s">
        <v>169</v>
      </c>
      <c r="B103" s="229" t="s">
        <v>170</v>
      </c>
      <c r="C103" s="230">
        <f>C104</f>
        <v>5280.7</v>
      </c>
      <c r="D103" s="230">
        <f>D104</f>
        <v>4285.4</v>
      </c>
      <c r="E103" s="231">
        <f>D103/C103*100</f>
        <v>81.15211998409302</v>
      </c>
      <c r="F103" s="50">
        <f t="shared" si="10"/>
        <v>-995.3000000000002</v>
      </c>
    </row>
    <row r="104" spans="1:6" s="1" customFormat="1" ht="42" customHeight="1">
      <c r="A104" s="203" t="s">
        <v>171</v>
      </c>
      <c r="B104" s="232" t="s">
        <v>172</v>
      </c>
      <c r="C104" s="100">
        <v>5280.7</v>
      </c>
      <c r="D104" s="100">
        <v>4285.4</v>
      </c>
      <c r="E104" s="233">
        <f aca="true" t="shared" si="11" ref="E104:E110">D104/C104*100</f>
        <v>81.15211998409302</v>
      </c>
      <c r="F104" s="55">
        <f t="shared" si="10"/>
        <v>-995.3000000000002</v>
      </c>
    </row>
    <row r="105" spans="1:6" s="1" customFormat="1" ht="33.75" customHeight="1">
      <c r="A105" s="234" t="s">
        <v>173</v>
      </c>
      <c r="B105" s="235" t="s">
        <v>174</v>
      </c>
      <c r="C105" s="86">
        <f>C106+C108</f>
        <v>500.6</v>
      </c>
      <c r="D105" s="86">
        <f>D106+D108</f>
        <v>525.9</v>
      </c>
      <c r="E105" s="236">
        <f t="shared" si="11"/>
        <v>105.0539352776668</v>
      </c>
      <c r="F105" s="24">
        <f t="shared" si="10"/>
        <v>25.299999999999955</v>
      </c>
    </row>
    <row r="106" spans="1:6" s="1" customFormat="1" ht="24.75" customHeight="1">
      <c r="A106" s="103" t="s">
        <v>175</v>
      </c>
      <c r="B106" s="237" t="s">
        <v>176</v>
      </c>
      <c r="C106" s="226">
        <f>C107</f>
        <v>490</v>
      </c>
      <c r="D106" s="226">
        <f>D107</f>
        <v>515.3</v>
      </c>
      <c r="E106" s="238">
        <f t="shared" si="11"/>
        <v>105.16326530612244</v>
      </c>
      <c r="F106" s="228">
        <f t="shared" si="10"/>
        <v>25.299999999999955</v>
      </c>
    </row>
    <row r="107" spans="1:6" s="1" customFormat="1" ht="24.75" customHeight="1">
      <c r="A107" s="239" t="s">
        <v>177</v>
      </c>
      <c r="B107" s="240" t="s">
        <v>178</v>
      </c>
      <c r="C107" s="100">
        <v>490</v>
      </c>
      <c r="D107" s="100">
        <v>515.3</v>
      </c>
      <c r="E107" s="241">
        <f t="shared" si="11"/>
        <v>105.16326530612244</v>
      </c>
      <c r="F107" s="55">
        <f t="shared" si="10"/>
        <v>25.299999999999955</v>
      </c>
    </row>
    <row r="108" spans="1:6" s="1" customFormat="1" ht="33" customHeight="1">
      <c r="A108" s="103" t="s">
        <v>179</v>
      </c>
      <c r="B108" s="91" t="s">
        <v>180</v>
      </c>
      <c r="C108" s="242">
        <f>C109</f>
        <v>10.6</v>
      </c>
      <c r="D108" s="226">
        <f>D109</f>
        <v>10.6</v>
      </c>
      <c r="E108" s="243"/>
      <c r="F108" s="228">
        <f t="shared" si="10"/>
        <v>0</v>
      </c>
    </row>
    <row r="109" spans="1:6" s="1" customFormat="1" ht="27" customHeight="1">
      <c r="A109" s="239" t="s">
        <v>181</v>
      </c>
      <c r="B109" s="98" t="s">
        <v>182</v>
      </c>
      <c r="C109" s="100">
        <v>10.6</v>
      </c>
      <c r="D109" s="100">
        <v>10.6</v>
      </c>
      <c r="E109" s="244"/>
      <c r="F109" s="55">
        <f t="shared" si="10"/>
        <v>0</v>
      </c>
    </row>
    <row r="110" spans="1:6" s="1" customFormat="1" ht="25.5" customHeight="1">
      <c r="A110" s="216" t="s">
        <v>183</v>
      </c>
      <c r="B110" s="189" t="s">
        <v>184</v>
      </c>
      <c r="C110" s="31">
        <f>C112</f>
        <v>640</v>
      </c>
      <c r="D110" s="31">
        <f>D112</f>
        <v>247.6</v>
      </c>
      <c r="E110" s="245">
        <f t="shared" si="11"/>
        <v>38.6875</v>
      </c>
      <c r="F110" s="163">
        <f t="shared" si="10"/>
        <v>-392.4</v>
      </c>
    </row>
    <row r="111" spans="1:6" s="1" customFormat="1" ht="16.5" customHeight="1">
      <c r="A111" s="164"/>
      <c r="B111" s="26" t="s">
        <v>23</v>
      </c>
      <c r="C111" s="33">
        <f>C110/C12*100</f>
        <v>0.24478118856565872</v>
      </c>
      <c r="D111" s="33">
        <f>D110/D12*100</f>
        <v>0.1898567716220869</v>
      </c>
      <c r="E111" s="23"/>
      <c r="F111" s="28"/>
    </row>
    <row r="112" spans="1:6" s="1" customFormat="1" ht="25.5" customHeight="1">
      <c r="A112" s="221" t="s">
        <v>185</v>
      </c>
      <c r="B112" s="246" t="s">
        <v>186</v>
      </c>
      <c r="C112" s="247">
        <f>SUM(C113)</f>
        <v>640</v>
      </c>
      <c r="D112" s="247">
        <f>SUM(D113)</f>
        <v>247.6</v>
      </c>
      <c r="E112" s="248">
        <f>D112/C112*100</f>
        <v>38.6875</v>
      </c>
      <c r="F112" s="181">
        <f>D112-C112</f>
        <v>-392.4</v>
      </c>
    </row>
    <row r="113" spans="1:6" s="1" customFormat="1" ht="27.75" customHeight="1">
      <c r="A113" s="239" t="s">
        <v>187</v>
      </c>
      <c r="B113" s="98" t="s">
        <v>188</v>
      </c>
      <c r="C113" s="100">
        <v>640</v>
      </c>
      <c r="D113" s="100">
        <v>247.6</v>
      </c>
      <c r="E113" s="76">
        <f>D113/C113*100</f>
        <v>38.6875</v>
      </c>
      <c r="F113" s="55">
        <f>D113-C113</f>
        <v>-392.4</v>
      </c>
    </row>
    <row r="114" spans="1:6" s="1" customFormat="1" ht="21" customHeight="1">
      <c r="A114" s="216" t="s">
        <v>189</v>
      </c>
      <c r="B114" s="189" t="s">
        <v>190</v>
      </c>
      <c r="C114" s="31">
        <f>C116+C119+C120+C121+C123+C129+C130+C131+C133+C134</f>
        <v>4115.1</v>
      </c>
      <c r="D114" s="31">
        <f>D116+D119+D120+D121+D123+D129+D130+D131+D133+D134</f>
        <v>1603.9</v>
      </c>
      <c r="E114" s="245">
        <f>D114/C114*100</f>
        <v>38.97596656217346</v>
      </c>
      <c r="F114" s="163">
        <f>D114-C114</f>
        <v>-2511.2000000000003</v>
      </c>
    </row>
    <row r="115" spans="1:6" s="1" customFormat="1" ht="12.75" customHeight="1">
      <c r="A115" s="249"/>
      <c r="B115" s="250" t="s">
        <v>23</v>
      </c>
      <c r="C115" s="251">
        <f>C114/C12*100</f>
        <v>1.5739047954164724</v>
      </c>
      <c r="D115" s="251">
        <f>D114/D12*100</f>
        <v>1.2298516801480823</v>
      </c>
      <c r="E115" s="252"/>
      <c r="F115" s="253"/>
    </row>
    <row r="116" spans="1:6" s="1" customFormat="1" ht="21" customHeight="1">
      <c r="A116" s="239" t="s">
        <v>191</v>
      </c>
      <c r="B116" s="254" t="s">
        <v>192</v>
      </c>
      <c r="C116" s="67">
        <f>SUM(C117:C118)</f>
        <v>250</v>
      </c>
      <c r="D116" s="67">
        <f>SUM(D117:D118)</f>
        <v>67.1</v>
      </c>
      <c r="E116" s="255">
        <f aca="true" t="shared" si="12" ref="E116:E127">D116/C116*100</f>
        <v>26.839999999999996</v>
      </c>
      <c r="F116" s="55">
        <f aca="true" t="shared" si="13" ref="F116:F136">D116-C116</f>
        <v>-182.9</v>
      </c>
    </row>
    <row r="117" spans="1:6" s="1" customFormat="1" ht="40.5" customHeight="1">
      <c r="A117" s="129" t="s">
        <v>193</v>
      </c>
      <c r="B117" s="256" t="s">
        <v>194</v>
      </c>
      <c r="C117" s="93">
        <v>100</v>
      </c>
      <c r="D117" s="93">
        <v>41.3</v>
      </c>
      <c r="E117" s="72">
        <f t="shared" si="12"/>
        <v>41.3</v>
      </c>
      <c r="F117" s="45">
        <f t="shared" si="13"/>
        <v>-58.7</v>
      </c>
    </row>
    <row r="118" spans="1:6" s="1" customFormat="1" ht="23.25" customHeight="1">
      <c r="A118" s="132" t="s">
        <v>195</v>
      </c>
      <c r="B118" s="98" t="s">
        <v>196</v>
      </c>
      <c r="C118" s="100">
        <v>150</v>
      </c>
      <c r="D118" s="100">
        <v>25.8</v>
      </c>
      <c r="E118" s="76">
        <f t="shared" si="12"/>
        <v>17.200000000000003</v>
      </c>
      <c r="F118" s="55">
        <f t="shared" si="13"/>
        <v>-124.2</v>
      </c>
    </row>
    <row r="119" spans="1:6" s="1" customFormat="1" ht="31.5" customHeight="1">
      <c r="A119" s="56" t="s">
        <v>197</v>
      </c>
      <c r="B119" s="257" t="s">
        <v>198</v>
      </c>
      <c r="C119" s="79">
        <v>270</v>
      </c>
      <c r="D119" s="79">
        <v>31</v>
      </c>
      <c r="E119" s="59">
        <f t="shared" si="12"/>
        <v>11.481481481481481</v>
      </c>
      <c r="F119" s="24">
        <f t="shared" si="13"/>
        <v>-239</v>
      </c>
    </row>
    <row r="120" spans="1:6" s="1" customFormat="1" ht="27" customHeight="1">
      <c r="A120" s="56" t="s">
        <v>199</v>
      </c>
      <c r="B120" s="258" t="s">
        <v>200</v>
      </c>
      <c r="C120" s="259">
        <v>0</v>
      </c>
      <c r="D120" s="259">
        <v>0.5</v>
      </c>
      <c r="E120" s="260"/>
      <c r="F120" s="228">
        <f>D120-C120</f>
        <v>0.5</v>
      </c>
    </row>
    <row r="121" spans="1:6" s="1" customFormat="1" ht="24" customHeight="1">
      <c r="A121" s="103" t="s">
        <v>201</v>
      </c>
      <c r="B121" s="258" t="s">
        <v>202</v>
      </c>
      <c r="C121" s="226">
        <f>C122</f>
        <v>600</v>
      </c>
      <c r="D121" s="226">
        <f>D122</f>
        <v>115.2</v>
      </c>
      <c r="E121" s="261">
        <f t="shared" si="12"/>
        <v>19.2</v>
      </c>
      <c r="F121" s="228">
        <f t="shared" si="13"/>
        <v>-484.8</v>
      </c>
    </row>
    <row r="122" spans="1:6" s="1" customFormat="1" ht="28.5" customHeight="1">
      <c r="A122" s="239" t="s">
        <v>203</v>
      </c>
      <c r="B122" s="98" t="s">
        <v>204</v>
      </c>
      <c r="C122" s="100">
        <v>600</v>
      </c>
      <c r="D122" s="100">
        <v>115.2</v>
      </c>
      <c r="E122" s="76">
        <f t="shared" si="12"/>
        <v>19.2</v>
      </c>
      <c r="F122" s="55">
        <f t="shared" si="13"/>
        <v>-484.8</v>
      </c>
    </row>
    <row r="123" spans="1:6" s="1" customFormat="1" ht="41.25" customHeight="1">
      <c r="A123" s="103" t="s">
        <v>205</v>
      </c>
      <c r="B123" s="262" t="s">
        <v>206</v>
      </c>
      <c r="C123" s="226">
        <f>C124+C125+C126+C127</f>
        <v>75</v>
      </c>
      <c r="D123" s="226">
        <f>D124+D125+D126+D127</f>
        <v>86.5</v>
      </c>
      <c r="E123" s="261">
        <f t="shared" si="12"/>
        <v>115.33333333333333</v>
      </c>
      <c r="F123" s="228">
        <f t="shared" si="13"/>
        <v>11.5</v>
      </c>
    </row>
    <row r="124" spans="1:6" s="1" customFormat="1" ht="15.75" customHeight="1">
      <c r="A124" s="107" t="s">
        <v>207</v>
      </c>
      <c r="B124" s="263" t="s">
        <v>208</v>
      </c>
      <c r="C124" s="110">
        <v>9</v>
      </c>
      <c r="D124" s="110">
        <v>27</v>
      </c>
      <c r="E124" s="201">
        <f t="shared" si="12"/>
        <v>300</v>
      </c>
      <c r="F124" s="50">
        <f t="shared" si="13"/>
        <v>18</v>
      </c>
    </row>
    <row r="125" spans="1:6" s="1" customFormat="1" ht="19.5" customHeight="1">
      <c r="A125" s="107" t="s">
        <v>209</v>
      </c>
      <c r="B125" s="263" t="s">
        <v>210</v>
      </c>
      <c r="C125" s="110">
        <v>6</v>
      </c>
      <c r="D125" s="110"/>
      <c r="E125" s="201">
        <f t="shared" si="12"/>
        <v>0</v>
      </c>
      <c r="F125" s="50">
        <f t="shared" si="13"/>
        <v>-6</v>
      </c>
    </row>
    <row r="126" spans="1:6" s="1" customFormat="1" ht="19.5" customHeight="1">
      <c r="A126" s="107" t="s">
        <v>211</v>
      </c>
      <c r="B126" s="263" t="s">
        <v>212</v>
      </c>
      <c r="C126" s="110">
        <v>30</v>
      </c>
      <c r="D126" s="110">
        <v>47.5</v>
      </c>
      <c r="E126" s="201">
        <f t="shared" si="12"/>
        <v>158.33333333333331</v>
      </c>
      <c r="F126" s="50">
        <f t="shared" si="13"/>
        <v>17.5</v>
      </c>
    </row>
    <row r="127" spans="1:6" s="1" customFormat="1" ht="14.25" customHeight="1">
      <c r="A127" s="239" t="s">
        <v>213</v>
      </c>
      <c r="B127" s="264" t="s">
        <v>214</v>
      </c>
      <c r="C127" s="100">
        <v>30</v>
      </c>
      <c r="D127" s="100">
        <v>12</v>
      </c>
      <c r="E127" s="76">
        <f t="shared" si="12"/>
        <v>40</v>
      </c>
      <c r="F127" s="55">
        <f t="shared" si="13"/>
        <v>-18</v>
      </c>
    </row>
    <row r="128" spans="1:6" s="1" customFormat="1" ht="21" customHeight="1" hidden="1">
      <c r="A128" s="265" t="s">
        <v>215</v>
      </c>
      <c r="B128" s="257" t="s">
        <v>216</v>
      </c>
      <c r="C128" s="58"/>
      <c r="D128" s="58"/>
      <c r="E128" s="59"/>
      <c r="F128" s="24">
        <f t="shared" si="13"/>
        <v>0</v>
      </c>
    </row>
    <row r="129" spans="1:6" s="1" customFormat="1" ht="29.25" customHeight="1">
      <c r="A129" s="265" t="s">
        <v>217</v>
      </c>
      <c r="B129" s="257" t="s">
        <v>218</v>
      </c>
      <c r="C129" s="58">
        <v>899</v>
      </c>
      <c r="D129" s="58">
        <v>376</v>
      </c>
      <c r="E129" s="59">
        <f>D129/C129*100</f>
        <v>41.824249165739715</v>
      </c>
      <c r="F129" s="24">
        <f t="shared" si="13"/>
        <v>-523</v>
      </c>
    </row>
    <row r="130" spans="1:6" s="1" customFormat="1" ht="19.5" customHeight="1">
      <c r="A130" s="265" t="s">
        <v>219</v>
      </c>
      <c r="B130" s="257" t="s">
        <v>220</v>
      </c>
      <c r="C130" s="58">
        <v>0</v>
      </c>
      <c r="D130" s="58">
        <v>0.6</v>
      </c>
      <c r="E130" s="59"/>
      <c r="F130" s="24">
        <f t="shared" si="13"/>
        <v>0.6</v>
      </c>
    </row>
    <row r="131" spans="1:6" s="1" customFormat="1" ht="20.25" customHeight="1">
      <c r="A131" s="266" t="s">
        <v>221</v>
      </c>
      <c r="B131" s="258" t="s">
        <v>222</v>
      </c>
      <c r="C131" s="226">
        <f>C132</f>
        <v>18.8</v>
      </c>
      <c r="D131" s="226">
        <f>D132</f>
        <v>18.9</v>
      </c>
      <c r="E131" s="261"/>
      <c r="F131" s="267">
        <f>D131-C131</f>
        <v>0.09999999999999787</v>
      </c>
    </row>
    <row r="132" spans="1:6" s="1" customFormat="1" ht="30" customHeight="1">
      <c r="A132" s="268" t="s">
        <v>223</v>
      </c>
      <c r="B132" s="98" t="s">
        <v>224</v>
      </c>
      <c r="C132" s="269">
        <v>18.8</v>
      </c>
      <c r="D132" s="269">
        <v>18.9</v>
      </c>
      <c r="E132" s="270"/>
      <c r="F132" s="271">
        <f>D132-C132</f>
        <v>0.09999999999999787</v>
      </c>
    </row>
    <row r="133" spans="1:6" s="1" customFormat="1" ht="30" customHeight="1">
      <c r="A133" s="265" t="s">
        <v>225</v>
      </c>
      <c r="B133" s="171" t="s">
        <v>226</v>
      </c>
      <c r="C133" s="58">
        <v>12.3</v>
      </c>
      <c r="D133" s="58">
        <v>18.5</v>
      </c>
      <c r="E133" s="59"/>
      <c r="F133" s="24">
        <f>D133-C133</f>
        <v>6.199999999999999</v>
      </c>
    </row>
    <row r="134" spans="1:6" s="1" customFormat="1" ht="19.5" customHeight="1">
      <c r="A134" s="272" t="s">
        <v>227</v>
      </c>
      <c r="B134" s="91" t="s">
        <v>228</v>
      </c>
      <c r="C134" s="242">
        <f>C135</f>
        <v>1990</v>
      </c>
      <c r="D134" s="242">
        <f>D135</f>
        <v>889.6</v>
      </c>
      <c r="E134" s="213">
        <f>D134/C134*100</f>
        <v>44.7035175879397</v>
      </c>
      <c r="F134" s="273">
        <f t="shared" si="13"/>
        <v>-1100.4</v>
      </c>
    </row>
    <row r="135" spans="1:6" s="1" customFormat="1" ht="21.75" customHeight="1">
      <c r="A135" s="239" t="s">
        <v>229</v>
      </c>
      <c r="B135" s="98" t="s">
        <v>230</v>
      </c>
      <c r="C135" s="100">
        <v>1990</v>
      </c>
      <c r="D135" s="100">
        <v>889.6</v>
      </c>
      <c r="E135" s="76">
        <f>D135/C135*100</f>
        <v>44.7035175879397</v>
      </c>
      <c r="F135" s="55">
        <f t="shared" si="13"/>
        <v>-1100.4</v>
      </c>
    </row>
    <row r="136" spans="1:6" s="1" customFormat="1" ht="20.25" customHeight="1">
      <c r="A136" s="216" t="s">
        <v>231</v>
      </c>
      <c r="B136" s="64" t="s">
        <v>232</v>
      </c>
      <c r="C136" s="31">
        <f>C139+C141</f>
        <v>0</v>
      </c>
      <c r="D136" s="31">
        <f>D139+D141</f>
        <v>438.5</v>
      </c>
      <c r="E136" s="162"/>
      <c r="F136" s="163">
        <f t="shared" si="13"/>
        <v>438.5</v>
      </c>
    </row>
    <row r="137" spans="1:6" s="1" customFormat="1" ht="12.75" customHeight="1">
      <c r="A137" s="164"/>
      <c r="B137" s="26" t="s">
        <v>23</v>
      </c>
      <c r="C137" s="33">
        <f>C136/C12*100</f>
        <v>0</v>
      </c>
      <c r="D137" s="33">
        <f>D136/D12*100</f>
        <v>0.3362366492580174</v>
      </c>
      <c r="E137" s="23"/>
      <c r="F137" s="28"/>
    </row>
    <row r="138" spans="1:6" s="1" customFormat="1" ht="13.5" customHeight="1">
      <c r="A138" s="129" t="s">
        <v>233</v>
      </c>
      <c r="B138" s="274" t="s">
        <v>234</v>
      </c>
      <c r="C138" s="275">
        <f>C139</f>
        <v>0</v>
      </c>
      <c r="D138" s="275">
        <f>D139</f>
        <v>66.5</v>
      </c>
      <c r="E138" s="213"/>
      <c r="F138" s="45">
        <f>D138-C138</f>
        <v>66.5</v>
      </c>
    </row>
    <row r="139" spans="1:6" s="1" customFormat="1" ht="10.5" customHeight="1">
      <c r="A139" s="276" t="s">
        <v>235</v>
      </c>
      <c r="B139" s="171" t="s">
        <v>236</v>
      </c>
      <c r="C139" s="179"/>
      <c r="D139" s="179">
        <v>66.5</v>
      </c>
      <c r="E139" s="277"/>
      <c r="F139" s="278">
        <f>D139-C139</f>
        <v>66.5</v>
      </c>
    </row>
    <row r="140" spans="1:6" s="1" customFormat="1" ht="12.75" customHeight="1">
      <c r="A140" s="129" t="s">
        <v>237</v>
      </c>
      <c r="B140" s="274" t="s">
        <v>238</v>
      </c>
      <c r="C140" s="242">
        <f>C141</f>
        <v>0</v>
      </c>
      <c r="D140" s="242">
        <f>D141</f>
        <v>372</v>
      </c>
      <c r="E140" s="213"/>
      <c r="F140" s="279">
        <f>D140-C140</f>
        <v>372</v>
      </c>
    </row>
    <row r="141" spans="1:6" s="1" customFormat="1" ht="13.5" customHeight="1">
      <c r="A141" s="62" t="s">
        <v>239</v>
      </c>
      <c r="B141" s="280" t="s">
        <v>240</v>
      </c>
      <c r="C141" s="99"/>
      <c r="D141" s="99">
        <v>372</v>
      </c>
      <c r="E141" s="281"/>
      <c r="F141" s="121">
        <f>D141-C141</f>
        <v>372</v>
      </c>
    </row>
    <row r="142" spans="1:6" s="1" customFormat="1" ht="15" customHeight="1">
      <c r="A142" s="143" t="s">
        <v>241</v>
      </c>
      <c r="B142" s="143"/>
      <c r="C142" s="144">
        <f>C71+C86+C93+C98+C110+C114+C136</f>
        <v>50785.6</v>
      </c>
      <c r="D142" s="144">
        <f>D71+D86+D93+D98+D110+D114+D136</f>
        <v>29051.2</v>
      </c>
      <c r="E142" s="282">
        <f>D142/C142*100</f>
        <v>57.20361677325857</v>
      </c>
      <c r="F142" s="24">
        <f>D142-C142</f>
        <v>-21734.399999999998</v>
      </c>
    </row>
    <row r="143" spans="1:6" s="1" customFormat="1" ht="12.75" customHeight="1">
      <c r="A143" s="147"/>
      <c r="B143" s="283" t="s">
        <v>242</v>
      </c>
      <c r="C143" s="149">
        <f>C142/C201*100</f>
        <v>9.963710431333219</v>
      </c>
      <c r="D143" s="149">
        <f>D142/D201*100</f>
        <v>11.633844961091302</v>
      </c>
      <c r="E143" s="284"/>
      <c r="F143" s="151"/>
    </row>
    <row r="144" spans="1:6" s="1" customFormat="1" ht="10.5" customHeight="1">
      <c r="A144" s="152"/>
      <c r="B144" s="285" t="s">
        <v>243</v>
      </c>
      <c r="C144" s="154">
        <f>C142/C12*100</f>
        <v>19.423999265656434</v>
      </c>
      <c r="D144" s="154">
        <f>D142/D12*100</f>
        <v>22.276118916589542</v>
      </c>
      <c r="E144" s="286"/>
      <c r="F144" s="156"/>
    </row>
    <row r="145" spans="1:6" s="1" customFormat="1" ht="148.5" customHeight="1">
      <c r="A145" s="157"/>
      <c r="B145" s="158"/>
      <c r="C145" s="159"/>
      <c r="D145" s="159"/>
      <c r="E145" s="160"/>
      <c r="F145" s="161"/>
    </row>
    <row r="146" spans="1:6" s="1" customFormat="1" ht="21.75" customHeight="1">
      <c r="A146" s="287" t="s">
        <v>244</v>
      </c>
      <c r="B146" s="288" t="s">
        <v>245</v>
      </c>
      <c r="C146" s="289">
        <f>C148</f>
        <v>248247.69999999995</v>
      </c>
      <c r="D146" s="289">
        <f>D148</f>
        <v>119298.7</v>
      </c>
      <c r="E146" s="290">
        <f>D146/C146*100</f>
        <v>48.056316332437326</v>
      </c>
      <c r="F146" s="24">
        <f>D146-C146</f>
        <v>-128948.99999999996</v>
      </c>
    </row>
    <row r="147" spans="1:6" s="1" customFormat="1" ht="13.5" customHeight="1">
      <c r="A147" s="25"/>
      <c r="B147" s="291" t="s">
        <v>242</v>
      </c>
      <c r="C147" s="292">
        <f>C146/C201*100</f>
        <v>48.704124752774</v>
      </c>
      <c r="D147" s="292">
        <f>D146/D201*100</f>
        <v>47.77436318843087</v>
      </c>
      <c r="E147" s="293"/>
      <c r="F147" s="28"/>
    </row>
    <row r="148" spans="1:6" s="1" customFormat="1" ht="26.25" customHeight="1">
      <c r="A148" s="294" t="s">
        <v>246</v>
      </c>
      <c r="B148" s="295" t="s">
        <v>247</v>
      </c>
      <c r="C148" s="296">
        <f>C149+C150+C151+C167+C191</f>
        <v>248247.69999999995</v>
      </c>
      <c r="D148" s="296">
        <f>D149+D150+D151+D167+D191</f>
        <v>119298.7</v>
      </c>
      <c r="E148" s="297">
        <f>D148/C148*100</f>
        <v>48.056316332437326</v>
      </c>
      <c r="F148" s="39">
        <f>D148-C148</f>
        <v>-128948.99999999996</v>
      </c>
    </row>
    <row r="149" spans="1:6" s="1" customFormat="1" ht="19.5" customHeight="1">
      <c r="A149" s="56" t="s">
        <v>248</v>
      </c>
      <c r="B149" s="298" t="s">
        <v>249</v>
      </c>
      <c r="C149" s="299">
        <v>17223</v>
      </c>
      <c r="D149" s="299">
        <v>10046</v>
      </c>
      <c r="E149" s="59">
        <f>D149/C149*100</f>
        <v>58.3289786912849</v>
      </c>
      <c r="F149" s="24">
        <f>D149-C149</f>
        <v>-7177</v>
      </c>
    </row>
    <row r="150" spans="1:6" s="1" customFormat="1" ht="22.5" customHeight="1">
      <c r="A150" s="56" t="s">
        <v>250</v>
      </c>
      <c r="B150" s="298" t="s">
        <v>251</v>
      </c>
      <c r="C150" s="299">
        <v>0</v>
      </c>
      <c r="D150" s="300">
        <v>0</v>
      </c>
      <c r="E150" s="59"/>
      <c r="F150" s="24">
        <f>D150-C150</f>
        <v>0</v>
      </c>
    </row>
    <row r="151" spans="1:6" s="1" customFormat="1" ht="23.25" customHeight="1">
      <c r="A151" s="301" t="s">
        <v>252</v>
      </c>
      <c r="B151" s="302" t="s">
        <v>253</v>
      </c>
      <c r="C151" s="303">
        <f>C152+C155+C156+C157+C158+C159+C162</f>
        <v>86743.79999999999</v>
      </c>
      <c r="D151" s="303">
        <f>D152+D155+D156+D157+D158+D159+D162</f>
        <v>19988.5</v>
      </c>
      <c r="E151" s="252">
        <f aca="true" t="shared" si="14" ref="E151:E198">D151/C151*100</f>
        <v>23.04314544670628</v>
      </c>
      <c r="F151" s="228">
        <f aca="true" t="shared" si="15" ref="F151:F200">D151-C151</f>
        <v>-66755.29999999999</v>
      </c>
    </row>
    <row r="152" spans="1:6" s="1" customFormat="1" ht="16.5" customHeight="1">
      <c r="A152" s="129" t="s">
        <v>254</v>
      </c>
      <c r="B152" s="304" t="s">
        <v>255</v>
      </c>
      <c r="C152" s="242">
        <f>C153+C154</f>
        <v>5171.5</v>
      </c>
      <c r="D152" s="305">
        <f>D153+D154</f>
        <v>5171.5</v>
      </c>
      <c r="E152" s="213">
        <f t="shared" si="14"/>
        <v>100</v>
      </c>
      <c r="F152" s="45">
        <f t="shared" si="15"/>
        <v>0</v>
      </c>
    </row>
    <row r="153" spans="1:6" s="1" customFormat="1" ht="13.5" customHeight="1">
      <c r="A153" s="306" t="s">
        <v>256</v>
      </c>
      <c r="B153" s="307" t="s">
        <v>257</v>
      </c>
      <c r="C153" s="308">
        <v>1877.9</v>
      </c>
      <c r="D153" s="309">
        <v>1877.9</v>
      </c>
      <c r="E153" s="310">
        <f t="shared" si="14"/>
        <v>100</v>
      </c>
      <c r="F153" s="311">
        <f t="shared" si="15"/>
        <v>0</v>
      </c>
    </row>
    <row r="154" spans="1:6" s="1" customFormat="1" ht="13.5" customHeight="1">
      <c r="A154" s="306"/>
      <c r="B154" s="307" t="s">
        <v>258</v>
      </c>
      <c r="C154" s="308">
        <v>3293.6</v>
      </c>
      <c r="D154" s="309">
        <v>3293.6</v>
      </c>
      <c r="E154" s="310">
        <f t="shared" si="14"/>
        <v>100</v>
      </c>
      <c r="F154" s="311">
        <f t="shared" si="15"/>
        <v>0</v>
      </c>
    </row>
    <row r="155" spans="1:6" s="1" customFormat="1" ht="21.75" customHeight="1">
      <c r="A155" s="177" t="s">
        <v>259</v>
      </c>
      <c r="B155" s="312" t="s">
        <v>260</v>
      </c>
      <c r="C155" s="308">
        <v>46300</v>
      </c>
      <c r="D155" s="309">
        <v>0</v>
      </c>
      <c r="E155" s="310">
        <f t="shared" si="14"/>
        <v>0</v>
      </c>
      <c r="F155" s="311">
        <f t="shared" si="15"/>
        <v>-46300</v>
      </c>
    </row>
    <row r="156" spans="1:6" s="1" customFormat="1" ht="21" customHeight="1">
      <c r="A156" s="177" t="s">
        <v>261</v>
      </c>
      <c r="B156" s="313" t="s">
        <v>262</v>
      </c>
      <c r="C156" s="314"/>
      <c r="D156" s="315"/>
      <c r="E156" s="201"/>
      <c r="F156" s="50">
        <f t="shared" si="15"/>
        <v>0</v>
      </c>
    </row>
    <row r="157" spans="1:6" s="1" customFormat="1" ht="18.75" customHeight="1">
      <c r="A157" s="177" t="s">
        <v>263</v>
      </c>
      <c r="B157" s="312" t="s">
        <v>264</v>
      </c>
      <c r="C157" s="314">
        <v>7458.2</v>
      </c>
      <c r="D157" s="315">
        <v>7458.2</v>
      </c>
      <c r="E157" s="201">
        <f t="shared" si="14"/>
        <v>100</v>
      </c>
      <c r="F157" s="50">
        <f t="shared" si="15"/>
        <v>0</v>
      </c>
    </row>
    <row r="158" spans="1:6" s="1" customFormat="1" ht="19.5" customHeight="1">
      <c r="A158" s="177" t="s">
        <v>265</v>
      </c>
      <c r="B158" s="312" t="s">
        <v>266</v>
      </c>
      <c r="C158" s="314">
        <v>1460.1</v>
      </c>
      <c r="D158" s="315">
        <v>1460.1</v>
      </c>
      <c r="E158" s="201">
        <f t="shared" si="14"/>
        <v>100</v>
      </c>
      <c r="F158" s="50">
        <f t="shared" si="15"/>
        <v>0</v>
      </c>
    </row>
    <row r="159" spans="1:6" s="1" customFormat="1" ht="15" customHeight="1">
      <c r="A159" s="177" t="s">
        <v>267</v>
      </c>
      <c r="B159" s="316" t="s">
        <v>268</v>
      </c>
      <c r="C159" s="96">
        <f>C160+C161</f>
        <v>7283</v>
      </c>
      <c r="D159" s="317">
        <f>D160+D161</f>
        <v>0</v>
      </c>
      <c r="E159" s="318">
        <f t="shared" si="14"/>
        <v>0</v>
      </c>
      <c r="F159" s="50">
        <f t="shared" si="15"/>
        <v>-7283</v>
      </c>
    </row>
    <row r="160" spans="1:6" s="1" customFormat="1" ht="12.75" customHeight="1">
      <c r="A160" s="306" t="s">
        <v>256</v>
      </c>
      <c r="B160" s="307" t="s">
        <v>269</v>
      </c>
      <c r="C160" s="314">
        <v>7283</v>
      </c>
      <c r="D160" s="315">
        <v>0</v>
      </c>
      <c r="E160" s="201">
        <f t="shared" si="14"/>
        <v>0</v>
      </c>
      <c r="F160" s="50">
        <f t="shared" si="15"/>
        <v>-7283</v>
      </c>
    </row>
    <row r="161" spans="1:6" s="1" customFormat="1" ht="14.25" customHeight="1">
      <c r="A161" s="306"/>
      <c r="B161" s="307" t="s">
        <v>270</v>
      </c>
      <c r="C161" s="314"/>
      <c r="D161" s="315"/>
      <c r="E161" s="201"/>
      <c r="F161" s="50">
        <f t="shared" si="15"/>
        <v>0</v>
      </c>
    </row>
    <row r="162" spans="1:6" s="1" customFormat="1" ht="14.25" customHeight="1">
      <c r="A162" s="177" t="s">
        <v>271</v>
      </c>
      <c r="B162" s="319" t="s">
        <v>272</v>
      </c>
      <c r="C162" s="320">
        <f>C163+C164+C165+C166</f>
        <v>19071</v>
      </c>
      <c r="D162" s="321">
        <f>D163+D164+D165+D166</f>
        <v>5898.7</v>
      </c>
      <c r="E162" s="49">
        <f t="shared" si="14"/>
        <v>30.930208169471975</v>
      </c>
      <c r="F162" s="50">
        <f t="shared" si="15"/>
        <v>-13172.3</v>
      </c>
    </row>
    <row r="163" spans="1:6" s="1" customFormat="1" ht="14.25" customHeight="1">
      <c r="A163" s="322" t="s">
        <v>256</v>
      </c>
      <c r="B163" s="316" t="s">
        <v>273</v>
      </c>
      <c r="C163" s="314">
        <v>8775.6</v>
      </c>
      <c r="D163" s="315">
        <v>5673.7</v>
      </c>
      <c r="E163" s="201">
        <f t="shared" si="14"/>
        <v>64.65312913077167</v>
      </c>
      <c r="F163" s="50">
        <f t="shared" si="15"/>
        <v>-3101.9000000000005</v>
      </c>
    </row>
    <row r="164" spans="1:6" s="1" customFormat="1" ht="15" customHeight="1">
      <c r="A164" s="322"/>
      <c r="B164" s="316" t="s">
        <v>274</v>
      </c>
      <c r="C164" s="314">
        <v>295.4</v>
      </c>
      <c r="D164" s="315">
        <v>225</v>
      </c>
      <c r="E164" s="201">
        <f t="shared" si="14"/>
        <v>76.16790792146243</v>
      </c>
      <c r="F164" s="50">
        <f t="shared" si="15"/>
        <v>-70.39999999999998</v>
      </c>
    </row>
    <row r="165" spans="1:6" s="1" customFormat="1" ht="33" customHeight="1">
      <c r="A165" s="322"/>
      <c r="B165" s="316" t="s">
        <v>275</v>
      </c>
      <c r="C165" s="314">
        <v>10000</v>
      </c>
      <c r="D165" s="315">
        <v>0</v>
      </c>
      <c r="E165" s="201">
        <f t="shared" si="14"/>
        <v>0</v>
      </c>
      <c r="F165" s="50">
        <f t="shared" si="15"/>
        <v>-10000</v>
      </c>
    </row>
    <row r="166" spans="1:6" s="1" customFormat="1" ht="14.25" customHeight="1">
      <c r="A166" s="322"/>
      <c r="B166" s="323"/>
      <c r="C166" s="75"/>
      <c r="D166" s="324"/>
      <c r="E166" s="76"/>
      <c r="F166" s="55">
        <f t="shared" si="15"/>
        <v>0</v>
      </c>
    </row>
    <row r="167" spans="1:6" s="1" customFormat="1" ht="18.75" customHeight="1">
      <c r="A167" s="325" t="s">
        <v>276</v>
      </c>
      <c r="B167" s="326" t="s">
        <v>277</v>
      </c>
      <c r="C167" s="31">
        <f>C168+C169+C170+C171+C172+C179+C180+C181+C182+C183+C184</f>
        <v>139051.59999999998</v>
      </c>
      <c r="D167" s="31">
        <f>D168+D169+D170+D171+D172+D179+D180+D181+D182+D183+D184</f>
        <v>84676.09999999999</v>
      </c>
      <c r="E167" s="23">
        <f t="shared" si="14"/>
        <v>60.895451760353716</v>
      </c>
      <c r="F167" s="24">
        <f t="shared" si="15"/>
        <v>-54375.499999999985</v>
      </c>
    </row>
    <row r="168" spans="1:6" s="1" customFormat="1" ht="23.25" customHeight="1">
      <c r="A168" s="129" t="s">
        <v>278</v>
      </c>
      <c r="B168" s="304" t="s">
        <v>279</v>
      </c>
      <c r="C168" s="71">
        <v>394</v>
      </c>
      <c r="D168" s="71">
        <v>394</v>
      </c>
      <c r="E168" s="72">
        <f t="shared" si="14"/>
        <v>100</v>
      </c>
      <c r="F168" s="45">
        <f t="shared" si="15"/>
        <v>0</v>
      </c>
    </row>
    <row r="169" spans="1:6" s="1" customFormat="1" ht="22.5" customHeight="1">
      <c r="A169" s="177" t="s">
        <v>280</v>
      </c>
      <c r="B169" s="313" t="s">
        <v>281</v>
      </c>
      <c r="C169" s="314">
        <v>0</v>
      </c>
      <c r="D169" s="314">
        <v>0</v>
      </c>
      <c r="E169" s="201"/>
      <c r="F169" s="50">
        <f t="shared" si="15"/>
        <v>0</v>
      </c>
    </row>
    <row r="170" spans="1:6" s="1" customFormat="1" ht="23.25" customHeight="1">
      <c r="A170" s="177" t="s">
        <v>282</v>
      </c>
      <c r="B170" s="313" t="s">
        <v>283</v>
      </c>
      <c r="C170" s="314">
        <v>86.9</v>
      </c>
      <c r="D170" s="314">
        <v>24.8</v>
      </c>
      <c r="E170" s="201">
        <f t="shared" si="14"/>
        <v>28.5385500575374</v>
      </c>
      <c r="F170" s="50">
        <f t="shared" si="15"/>
        <v>-62.10000000000001</v>
      </c>
    </row>
    <row r="171" spans="1:6" s="1" customFormat="1" ht="15.75" customHeight="1">
      <c r="A171" s="177" t="s">
        <v>284</v>
      </c>
      <c r="B171" s="313" t="s">
        <v>285</v>
      </c>
      <c r="C171" s="314">
        <v>2921.7</v>
      </c>
      <c r="D171" s="314">
        <v>2170.7</v>
      </c>
      <c r="E171" s="201">
        <f t="shared" si="14"/>
        <v>74.29578669952424</v>
      </c>
      <c r="F171" s="50">
        <f t="shared" si="15"/>
        <v>-751</v>
      </c>
    </row>
    <row r="172" spans="1:6" s="1" customFormat="1" ht="16.5" customHeight="1">
      <c r="A172" s="177" t="s">
        <v>286</v>
      </c>
      <c r="B172" s="327" t="s">
        <v>287</v>
      </c>
      <c r="C172" s="96">
        <f>C173+C174+C175+C176+C177+C178</f>
        <v>2371.7000000000003</v>
      </c>
      <c r="D172" s="96">
        <f>D173+D174+D175+D176+D177+D178</f>
        <v>1008.8000000000001</v>
      </c>
      <c r="E172" s="318">
        <f t="shared" si="14"/>
        <v>42.53489058481258</v>
      </c>
      <c r="F172" s="50">
        <f t="shared" si="15"/>
        <v>-1362.9</v>
      </c>
    </row>
    <row r="173" spans="1:6" s="1" customFormat="1" ht="14.25" customHeight="1">
      <c r="A173" s="306" t="s">
        <v>256</v>
      </c>
      <c r="B173" s="327" t="s">
        <v>288</v>
      </c>
      <c r="C173" s="314">
        <v>213.3</v>
      </c>
      <c r="D173" s="314">
        <v>96.7</v>
      </c>
      <c r="E173" s="201">
        <f t="shared" si="14"/>
        <v>45.335208626347864</v>
      </c>
      <c r="F173" s="50">
        <f t="shared" si="15"/>
        <v>-116.60000000000001</v>
      </c>
    </row>
    <row r="174" spans="1:6" s="1" customFormat="1" ht="17.25" customHeight="1">
      <c r="A174" s="306"/>
      <c r="B174" s="327" t="s">
        <v>289</v>
      </c>
      <c r="C174" s="314">
        <v>301.3</v>
      </c>
      <c r="D174" s="314">
        <v>125.4</v>
      </c>
      <c r="E174" s="201">
        <f t="shared" si="14"/>
        <v>41.619648191171585</v>
      </c>
      <c r="F174" s="50">
        <f t="shared" si="15"/>
        <v>-175.9</v>
      </c>
    </row>
    <row r="175" spans="1:6" s="1" customFormat="1" ht="15" customHeight="1">
      <c r="A175" s="306"/>
      <c r="B175" s="327" t="s">
        <v>290</v>
      </c>
      <c r="C175" s="314">
        <v>213.3</v>
      </c>
      <c r="D175" s="314">
        <v>117</v>
      </c>
      <c r="E175" s="201">
        <f t="shared" si="14"/>
        <v>54.85232067510548</v>
      </c>
      <c r="F175" s="50">
        <f t="shared" si="15"/>
        <v>-96.30000000000001</v>
      </c>
    </row>
    <row r="176" spans="1:6" s="1" customFormat="1" ht="16.5" customHeight="1">
      <c r="A176" s="306"/>
      <c r="B176" s="327" t="s">
        <v>291</v>
      </c>
      <c r="C176" s="314">
        <v>1159</v>
      </c>
      <c r="D176" s="314">
        <v>479.3</v>
      </c>
      <c r="E176" s="201">
        <f t="shared" si="14"/>
        <v>41.35461604831752</v>
      </c>
      <c r="F176" s="50">
        <f t="shared" si="15"/>
        <v>-679.7</v>
      </c>
    </row>
    <row r="177" spans="1:6" s="1" customFormat="1" ht="17.25" customHeight="1">
      <c r="A177" s="306"/>
      <c r="B177" s="327" t="s">
        <v>292</v>
      </c>
      <c r="C177" s="314">
        <v>384.8</v>
      </c>
      <c r="D177" s="314">
        <v>140.4</v>
      </c>
      <c r="E177" s="201">
        <f t="shared" si="14"/>
        <v>36.486486486486484</v>
      </c>
      <c r="F177" s="50">
        <f t="shared" si="15"/>
        <v>-244.4</v>
      </c>
    </row>
    <row r="178" spans="1:6" s="1" customFormat="1" ht="44.25" customHeight="1">
      <c r="A178" s="306"/>
      <c r="B178" s="327" t="s">
        <v>293</v>
      </c>
      <c r="C178" s="314">
        <v>100</v>
      </c>
      <c r="D178" s="314">
        <v>50</v>
      </c>
      <c r="E178" s="201">
        <f t="shared" si="14"/>
        <v>50</v>
      </c>
      <c r="F178" s="50">
        <f t="shared" si="15"/>
        <v>-50</v>
      </c>
    </row>
    <row r="179" spans="1:6" s="1" customFormat="1" ht="44.25" customHeight="1">
      <c r="A179" s="177" t="s">
        <v>294</v>
      </c>
      <c r="B179" s="313" t="s">
        <v>295</v>
      </c>
      <c r="C179" s="314">
        <v>2970</v>
      </c>
      <c r="D179" s="314">
        <v>2970</v>
      </c>
      <c r="E179" s="201">
        <f t="shared" si="14"/>
        <v>100</v>
      </c>
      <c r="F179" s="50">
        <f t="shared" si="15"/>
        <v>0</v>
      </c>
    </row>
    <row r="180" spans="1:6" s="1" customFormat="1" ht="21" customHeight="1">
      <c r="A180" s="177" t="s">
        <v>296</v>
      </c>
      <c r="B180" s="316" t="s">
        <v>297</v>
      </c>
      <c r="C180" s="314">
        <v>3733.9</v>
      </c>
      <c r="D180" s="314">
        <v>1789.1</v>
      </c>
      <c r="E180" s="201">
        <f t="shared" si="14"/>
        <v>47.915048608693326</v>
      </c>
      <c r="F180" s="50">
        <f t="shared" si="15"/>
        <v>-1944.8000000000002</v>
      </c>
    </row>
    <row r="181" spans="1:6" s="1" customFormat="1" ht="22.5" customHeight="1">
      <c r="A181" s="177" t="s">
        <v>298</v>
      </c>
      <c r="B181" s="313" t="s">
        <v>299</v>
      </c>
      <c r="C181" s="314">
        <v>3029.8</v>
      </c>
      <c r="D181" s="314">
        <v>1900</v>
      </c>
      <c r="E181" s="201">
        <f t="shared" si="14"/>
        <v>62.71040992804805</v>
      </c>
      <c r="F181" s="50">
        <f t="shared" si="15"/>
        <v>-1129.8000000000002</v>
      </c>
    </row>
    <row r="182" spans="1:6" s="1" customFormat="1" ht="33" customHeight="1">
      <c r="A182" s="177" t="s">
        <v>300</v>
      </c>
      <c r="B182" s="313" t="s">
        <v>301</v>
      </c>
      <c r="C182" s="314">
        <v>910.8</v>
      </c>
      <c r="D182" s="314">
        <v>910.8</v>
      </c>
      <c r="E182" s="201">
        <f t="shared" si="14"/>
        <v>100</v>
      </c>
      <c r="F182" s="50">
        <f t="shared" si="15"/>
        <v>0</v>
      </c>
    </row>
    <row r="183" spans="1:6" s="1" customFormat="1" ht="33" customHeight="1">
      <c r="A183" s="177" t="s">
        <v>302</v>
      </c>
      <c r="B183" s="313" t="s">
        <v>303</v>
      </c>
      <c r="C183" s="314">
        <v>0</v>
      </c>
      <c r="D183" s="314">
        <v>0</v>
      </c>
      <c r="E183" s="201"/>
      <c r="F183" s="50">
        <f t="shared" si="15"/>
        <v>0</v>
      </c>
    </row>
    <row r="184" spans="1:6" s="1" customFormat="1" ht="18" customHeight="1">
      <c r="A184" s="177" t="s">
        <v>304</v>
      </c>
      <c r="B184" s="319" t="s">
        <v>305</v>
      </c>
      <c r="C184" s="320">
        <f>C185+C188+C189+C190</f>
        <v>122632.79999999999</v>
      </c>
      <c r="D184" s="320">
        <f>D185+D188+D189+D190</f>
        <v>73507.9</v>
      </c>
      <c r="E184" s="49">
        <f t="shared" si="14"/>
        <v>59.94146753560222</v>
      </c>
      <c r="F184" s="50">
        <f t="shared" si="15"/>
        <v>-49124.899999999994</v>
      </c>
    </row>
    <row r="185" spans="1:6" s="1" customFormat="1" ht="15.75" customHeight="1">
      <c r="A185" s="322" t="s">
        <v>256</v>
      </c>
      <c r="B185" s="316" t="s">
        <v>306</v>
      </c>
      <c r="C185" s="96">
        <f>C186+C187</f>
        <v>121623.4</v>
      </c>
      <c r="D185" s="96">
        <f>D186+D187</f>
        <v>73252.4</v>
      </c>
      <c r="E185" s="318">
        <f t="shared" si="14"/>
        <v>60.228870431183466</v>
      </c>
      <c r="F185" s="50">
        <f t="shared" si="15"/>
        <v>-48371</v>
      </c>
    </row>
    <row r="186" spans="1:6" s="1" customFormat="1" ht="15.75" customHeight="1">
      <c r="A186" s="322"/>
      <c r="B186" s="307" t="s">
        <v>307</v>
      </c>
      <c r="C186" s="314">
        <v>120032</v>
      </c>
      <c r="D186" s="314">
        <v>72421.9</v>
      </c>
      <c r="E186" s="201">
        <f t="shared" si="14"/>
        <v>60.33549386830178</v>
      </c>
      <c r="F186" s="50">
        <f t="shared" si="15"/>
        <v>-47610.100000000006</v>
      </c>
    </row>
    <row r="187" spans="1:6" s="1" customFormat="1" ht="15.75" customHeight="1">
      <c r="A187" s="322"/>
      <c r="B187" s="307" t="s">
        <v>308</v>
      </c>
      <c r="C187" s="314">
        <v>1591.4</v>
      </c>
      <c r="D187" s="314">
        <v>830.5</v>
      </c>
      <c r="E187" s="201">
        <f t="shared" si="14"/>
        <v>52.18675380168405</v>
      </c>
      <c r="F187" s="50">
        <f t="shared" si="15"/>
        <v>-760.9000000000001</v>
      </c>
    </row>
    <row r="188" spans="1:6" s="1" customFormat="1" ht="36.75" customHeight="1">
      <c r="A188" s="322"/>
      <c r="B188" s="328" t="s">
        <v>309</v>
      </c>
      <c r="C188" s="314">
        <v>491</v>
      </c>
      <c r="D188" s="314">
        <v>255.5</v>
      </c>
      <c r="E188" s="201">
        <f t="shared" si="14"/>
        <v>52.0366598778004</v>
      </c>
      <c r="F188" s="50">
        <f t="shared" si="15"/>
        <v>-235.5</v>
      </c>
    </row>
    <row r="189" spans="1:6" s="1" customFormat="1" ht="33.75" customHeight="1">
      <c r="A189" s="322"/>
      <c r="B189" s="316" t="s">
        <v>310</v>
      </c>
      <c r="C189" s="314">
        <v>368.4</v>
      </c>
      <c r="D189" s="314">
        <v>0</v>
      </c>
      <c r="E189" s="201">
        <f t="shared" si="14"/>
        <v>0</v>
      </c>
      <c r="F189" s="50">
        <f t="shared" si="15"/>
        <v>-368.4</v>
      </c>
    </row>
    <row r="190" spans="1:6" s="1" customFormat="1" ht="23.25" customHeight="1">
      <c r="A190" s="322"/>
      <c r="B190" s="323" t="s">
        <v>311</v>
      </c>
      <c r="C190" s="75">
        <v>150</v>
      </c>
      <c r="D190" s="75">
        <v>0</v>
      </c>
      <c r="E190" s="76">
        <f t="shared" si="14"/>
        <v>0</v>
      </c>
      <c r="F190" s="55">
        <f t="shared" si="15"/>
        <v>-150</v>
      </c>
    </row>
    <row r="191" spans="1:6" s="1" customFormat="1" ht="23.25" customHeight="1">
      <c r="A191" s="325" t="s">
        <v>312</v>
      </c>
      <c r="B191" s="329" t="s">
        <v>313</v>
      </c>
      <c r="C191" s="330">
        <f>C192+C194+C199</f>
        <v>5229.3</v>
      </c>
      <c r="D191" s="330">
        <f>D192+D194+D199</f>
        <v>4588.1</v>
      </c>
      <c r="E191" s="331">
        <f t="shared" si="14"/>
        <v>87.73832061652611</v>
      </c>
      <c r="F191" s="181">
        <f t="shared" si="15"/>
        <v>-641.1999999999998</v>
      </c>
    </row>
    <row r="192" spans="1:6" s="1" customFormat="1" ht="26.25" customHeight="1">
      <c r="A192" s="332" t="s">
        <v>314</v>
      </c>
      <c r="B192" s="333" t="s">
        <v>315</v>
      </c>
      <c r="C192" s="334">
        <f>C193</f>
        <v>105.3</v>
      </c>
      <c r="D192" s="334">
        <f>D193</f>
        <v>0</v>
      </c>
      <c r="E192" s="335">
        <f t="shared" si="14"/>
        <v>0</v>
      </c>
      <c r="F192" s="228">
        <f t="shared" si="15"/>
        <v>-105.3</v>
      </c>
    </row>
    <row r="193" spans="1:6" s="1" customFormat="1" ht="32.25" customHeight="1">
      <c r="A193" s="56" t="s">
        <v>314</v>
      </c>
      <c r="B193" s="336" t="s">
        <v>316</v>
      </c>
      <c r="C193" s="79">
        <v>105.3</v>
      </c>
      <c r="D193" s="79">
        <v>0</v>
      </c>
      <c r="E193" s="59">
        <f t="shared" si="14"/>
        <v>0</v>
      </c>
      <c r="F193" s="24">
        <f t="shared" si="15"/>
        <v>-105.3</v>
      </c>
    </row>
    <row r="194" spans="1:6" s="1" customFormat="1" ht="18.75" customHeight="1">
      <c r="A194" s="337" t="s">
        <v>317</v>
      </c>
      <c r="B194" s="338" t="s">
        <v>318</v>
      </c>
      <c r="C194" s="339">
        <f>C195</f>
        <v>5124</v>
      </c>
      <c r="D194" s="339">
        <f>D195</f>
        <v>4588.1</v>
      </c>
      <c r="E194" s="185">
        <f t="shared" si="14"/>
        <v>89.54137392661984</v>
      </c>
      <c r="F194" s="24">
        <f t="shared" si="15"/>
        <v>-535.8999999999996</v>
      </c>
    </row>
    <row r="195" spans="1:6" s="1" customFormat="1" ht="25.5" customHeight="1">
      <c r="A195" s="340" t="s">
        <v>319</v>
      </c>
      <c r="B195" s="341" t="s">
        <v>320</v>
      </c>
      <c r="C195" s="223">
        <f>C196+C197+C198</f>
        <v>5124</v>
      </c>
      <c r="D195" s="223">
        <f>D196+D197+D198</f>
        <v>4588.1</v>
      </c>
      <c r="E195" s="224">
        <f t="shared" si="14"/>
        <v>89.54137392661984</v>
      </c>
      <c r="F195" s="181">
        <f t="shared" si="15"/>
        <v>-535.8999999999996</v>
      </c>
    </row>
    <row r="196" spans="1:6" s="1" customFormat="1" ht="19.5" customHeight="1">
      <c r="A196" s="342" t="s">
        <v>256</v>
      </c>
      <c r="B196" s="307" t="s">
        <v>321</v>
      </c>
      <c r="C196" s="343">
        <v>1950</v>
      </c>
      <c r="D196" s="314">
        <v>1944.8</v>
      </c>
      <c r="E196" s="201">
        <f t="shared" si="14"/>
        <v>99.73333333333333</v>
      </c>
      <c r="F196" s="50">
        <f t="shared" si="15"/>
        <v>-5.2000000000000455</v>
      </c>
    </row>
    <row r="197" spans="1:6" s="1" customFormat="1" ht="18.75" customHeight="1">
      <c r="A197" s="342"/>
      <c r="B197" s="307" t="s">
        <v>322</v>
      </c>
      <c r="C197" s="314">
        <v>3134</v>
      </c>
      <c r="D197" s="314">
        <v>2603.3</v>
      </c>
      <c r="E197" s="201">
        <f t="shared" si="14"/>
        <v>83.06636885768985</v>
      </c>
      <c r="F197" s="50">
        <f t="shared" si="15"/>
        <v>-530.6999999999998</v>
      </c>
    </row>
    <row r="198" spans="1:6" s="1" customFormat="1" ht="23.25" customHeight="1">
      <c r="A198" s="342"/>
      <c r="B198" s="344" t="s">
        <v>323</v>
      </c>
      <c r="C198" s="75">
        <v>40</v>
      </c>
      <c r="D198" s="75">
        <v>40</v>
      </c>
      <c r="E198" s="76">
        <f t="shared" si="14"/>
        <v>100</v>
      </c>
      <c r="F198" s="55">
        <f t="shared" si="15"/>
        <v>0</v>
      </c>
    </row>
    <row r="199" spans="1:6" s="1" customFormat="1" ht="18" customHeight="1">
      <c r="A199" s="345" t="s">
        <v>324</v>
      </c>
      <c r="B199" s="346" t="s">
        <v>325</v>
      </c>
      <c r="C199" s="347">
        <f>C200</f>
        <v>0</v>
      </c>
      <c r="D199" s="347">
        <f>D200</f>
        <v>0</v>
      </c>
      <c r="E199" s="348"/>
      <c r="F199" s="45">
        <f t="shared" si="15"/>
        <v>0</v>
      </c>
    </row>
    <row r="200" spans="1:6" s="1" customFormat="1" ht="15" customHeight="1">
      <c r="A200" s="349"/>
      <c r="B200" s="350"/>
      <c r="C200" s="122"/>
      <c r="D200" s="122"/>
      <c r="E200" s="281"/>
      <c r="F200" s="39">
        <f t="shared" si="15"/>
        <v>0</v>
      </c>
    </row>
    <row r="201" spans="1:6" s="1" customFormat="1" ht="23.25" customHeight="1">
      <c r="A201" s="116" t="s">
        <v>326</v>
      </c>
      <c r="B201" s="64" t="s">
        <v>327</v>
      </c>
      <c r="C201" s="31">
        <f>C12+C146</f>
        <v>509705.69999999995</v>
      </c>
      <c r="D201" s="31">
        <f>D12+D146</f>
        <v>249712.8</v>
      </c>
      <c r="E201" s="162">
        <f>D201/C201*100</f>
        <v>48.991565132585336</v>
      </c>
      <c r="F201" s="163">
        <f>D201-C201</f>
        <v>-259992.89999999997</v>
      </c>
    </row>
    <row r="202" spans="1:6" s="1" customFormat="1" ht="15" customHeight="1">
      <c r="A202" s="351"/>
      <c r="B202" s="352" t="s">
        <v>328</v>
      </c>
      <c r="C202" s="353"/>
      <c r="D202" s="353"/>
      <c r="E202" s="354"/>
      <c r="F202" s="355"/>
    </row>
    <row r="203" spans="1:6" s="1" customFormat="1" ht="15.75" customHeight="1">
      <c r="A203" s="356" t="s">
        <v>329</v>
      </c>
      <c r="B203" s="357" t="s">
        <v>330</v>
      </c>
      <c r="C203" s="358">
        <f>C201-C205</f>
        <v>278681</v>
      </c>
      <c r="D203" s="79">
        <f>D201-D205</f>
        <v>140460.09999999998</v>
      </c>
      <c r="E203" s="359">
        <f>D203/C203*100</f>
        <v>50.40174967077051</v>
      </c>
      <c r="F203" s="24">
        <f>D203-C203</f>
        <v>-138220.90000000002</v>
      </c>
    </row>
    <row r="204" spans="1:6" s="1" customFormat="1" ht="12.75" customHeight="1">
      <c r="A204" s="356"/>
      <c r="B204" s="360" t="s">
        <v>331</v>
      </c>
      <c r="C204" s="361">
        <f>C203/C201*100</f>
        <v>54.674883957546484</v>
      </c>
      <c r="D204" s="361">
        <f>D203/D201*100</f>
        <v>56.24865845883751</v>
      </c>
      <c r="E204" s="282"/>
      <c r="F204" s="28"/>
    </row>
    <row r="205" spans="1:6" s="1" customFormat="1" ht="15.75" customHeight="1">
      <c r="A205" s="356"/>
      <c r="B205" s="362" t="s">
        <v>332</v>
      </c>
      <c r="C205" s="363">
        <f>C148-(C149+C150)</f>
        <v>231024.69999999995</v>
      </c>
      <c r="D205" s="364">
        <f>D148-(D149+D150)</f>
        <v>109252.7</v>
      </c>
      <c r="E205" s="365">
        <f>D205/C205*100</f>
        <v>47.290484523949175</v>
      </c>
      <c r="F205" s="39">
        <f>D205-C205</f>
        <v>-121771.99999999996</v>
      </c>
    </row>
    <row r="206" spans="1:6" s="1" customFormat="1" ht="12" customHeight="1">
      <c r="A206" s="356"/>
      <c r="B206" s="360" t="s">
        <v>331</v>
      </c>
      <c r="C206" s="361">
        <f>C205/C201*100</f>
        <v>45.32511604245351</v>
      </c>
      <c r="D206" s="361">
        <f>D205/D201*100</f>
        <v>43.75134154116249</v>
      </c>
      <c r="E206" s="282"/>
      <c r="F206" s="28"/>
    </row>
  </sheetData>
  <sheetProtection selectLockedCells="1" selectUnlockedCells="1"/>
  <mergeCells count="21">
    <mergeCell ref="B1:F1"/>
    <mergeCell ref="B2:F2"/>
    <mergeCell ref="B3:F3"/>
    <mergeCell ref="A4:F4"/>
    <mergeCell ref="A5:F5"/>
    <mergeCell ref="A6:F6"/>
    <mergeCell ref="A8:A11"/>
    <mergeCell ref="B8:B11"/>
    <mergeCell ref="C8:C11"/>
    <mergeCell ref="D8:E8"/>
    <mergeCell ref="F8:F11"/>
    <mergeCell ref="A17:A19"/>
    <mergeCell ref="A67:B67"/>
    <mergeCell ref="A142:B142"/>
    <mergeCell ref="A153:A154"/>
    <mergeCell ref="A160:A161"/>
    <mergeCell ref="A163:A166"/>
    <mergeCell ref="A173:A178"/>
    <mergeCell ref="A185:A190"/>
    <mergeCell ref="A196:A198"/>
    <mergeCell ref="A203:A206"/>
  </mergeCells>
  <printOptions/>
  <pageMargins left="0.5902777777777778" right="0" top="0.19652777777777777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9"/>
  <sheetViews>
    <sheetView zoomScale="120" zoomScaleNormal="120" workbookViewId="0" topLeftCell="A2">
      <pane ySplit="65535" topLeftCell="A290" activePane="bottomLeft" state="split"/>
      <selection pane="topLeft" activeCell="A2" sqref="A2"/>
      <selection pane="bottomLeft" activeCell="B307" sqref="B307"/>
    </sheetView>
  </sheetViews>
  <sheetFormatPr defaultColWidth="9.00390625" defaultRowHeight="23.25" customHeight="1"/>
  <cols>
    <col min="1" max="1" width="3.875" style="0" customWidth="1"/>
    <col min="2" max="2" width="50.625" style="0" customWidth="1"/>
    <col min="3" max="3" width="7.625" style="0" customWidth="1"/>
    <col min="4" max="4" width="7.75390625" style="0" customWidth="1"/>
    <col min="5" max="5" width="4.25390625" style="0" customWidth="1"/>
    <col min="6" max="6" width="7.00390625" style="0" customWidth="1"/>
    <col min="7" max="7" width="7.375" style="0" customWidth="1"/>
    <col min="8" max="9" width="5.25390625" style="0" customWidth="1"/>
  </cols>
  <sheetData>
    <row r="1" spans="1:9" s="1" customFormat="1" ht="24" customHeight="1">
      <c r="A1" s="366"/>
      <c r="B1" s="367"/>
      <c r="C1" s="368" t="s">
        <v>333</v>
      </c>
      <c r="D1" s="369"/>
      <c r="E1" s="369"/>
      <c r="F1" s="369"/>
      <c r="G1" s="369"/>
      <c r="H1" s="369"/>
      <c r="I1" s="369"/>
    </row>
    <row r="2" spans="1:9" s="1" customFormat="1" ht="10.5" customHeight="1">
      <c r="A2" s="370" t="s">
        <v>334</v>
      </c>
      <c r="B2" s="370" t="s">
        <v>335</v>
      </c>
      <c r="C2" s="10" t="s">
        <v>9</v>
      </c>
      <c r="D2" s="371" t="s">
        <v>336</v>
      </c>
      <c r="E2" s="371"/>
      <c r="F2" s="372" t="s">
        <v>337</v>
      </c>
      <c r="G2" s="373" t="s">
        <v>338</v>
      </c>
      <c r="H2" s="373"/>
      <c r="I2" s="373"/>
    </row>
    <row r="3" spans="1:9" s="1" customFormat="1" ht="10.5" customHeight="1">
      <c r="A3" s="370"/>
      <c r="B3" s="370"/>
      <c r="C3" s="10"/>
      <c r="D3" s="374" t="s">
        <v>12</v>
      </c>
      <c r="E3" s="375" t="s">
        <v>13</v>
      </c>
      <c r="F3" s="372"/>
      <c r="G3" s="376" t="s">
        <v>339</v>
      </c>
      <c r="H3" s="376"/>
      <c r="I3" s="376"/>
    </row>
    <row r="4" spans="1:9" s="1" customFormat="1" ht="12" customHeight="1">
      <c r="A4" s="370"/>
      <c r="B4" s="370"/>
      <c r="C4" s="10"/>
      <c r="D4" s="16" t="s">
        <v>340</v>
      </c>
      <c r="E4" s="377" t="s">
        <v>15</v>
      </c>
      <c r="F4" s="372"/>
      <c r="G4" s="378" t="s">
        <v>341</v>
      </c>
      <c r="H4" s="12" t="s">
        <v>342</v>
      </c>
      <c r="I4" s="379" t="s">
        <v>343</v>
      </c>
    </row>
    <row r="5" spans="1:9" s="1" customFormat="1" ht="19.5" customHeight="1">
      <c r="A5" s="370"/>
      <c r="B5" s="370"/>
      <c r="C5" s="10"/>
      <c r="D5" s="380" t="s">
        <v>16</v>
      </c>
      <c r="E5" s="377" t="s">
        <v>17</v>
      </c>
      <c r="F5" s="372"/>
      <c r="G5" s="378"/>
      <c r="H5" s="12"/>
      <c r="I5" s="379"/>
    </row>
    <row r="6" spans="1:9" s="1" customFormat="1" ht="20.25" customHeight="1">
      <c r="A6" s="381" t="s">
        <v>344</v>
      </c>
      <c r="B6" s="382" t="s">
        <v>345</v>
      </c>
      <c r="C6" s="383">
        <f>C8+C9+C13+C14+C15+C18+C21+C22</f>
        <v>40111.8</v>
      </c>
      <c r="D6" s="383">
        <f>D8+D9+D13+D14+D15+D18+D21+D22</f>
        <v>19494.2</v>
      </c>
      <c r="E6" s="384">
        <f>D6/C6</f>
        <v>0.48599663939289683</v>
      </c>
      <c r="F6" s="385">
        <f>C6-D6</f>
        <v>20617.600000000002</v>
      </c>
      <c r="G6" s="383">
        <f>G8+G9+G13+G14+G15+G18+G21+G22</f>
        <v>19494.2</v>
      </c>
      <c r="H6" s="384">
        <f>G6/C6</f>
        <v>0.48599663939289683</v>
      </c>
      <c r="I6" s="383">
        <f>D6-G6</f>
        <v>0</v>
      </c>
    </row>
    <row r="7" spans="1:9" s="1" customFormat="1" ht="12" customHeight="1">
      <c r="A7" s="386"/>
      <c r="B7" s="387" t="s">
        <v>346</v>
      </c>
      <c r="C7" s="388">
        <f>C6/C321*100</f>
        <v>7.820684870958641</v>
      </c>
      <c r="D7" s="389">
        <f>D6/D321*100</f>
        <v>8.038208933560725</v>
      </c>
      <c r="E7" s="390"/>
      <c r="F7" s="391">
        <f>C7-D7</f>
        <v>-0.21752406260208357</v>
      </c>
      <c r="G7" s="388">
        <f>G6/G321*100</f>
        <v>8.038212248025003</v>
      </c>
      <c r="H7" s="390"/>
      <c r="I7" s="388"/>
    </row>
    <row r="8" spans="1:9" s="1" customFormat="1" ht="19.5" customHeight="1">
      <c r="A8" s="370" t="s">
        <v>347</v>
      </c>
      <c r="B8" s="392" t="s">
        <v>348</v>
      </c>
      <c r="C8" s="393">
        <v>1351</v>
      </c>
      <c r="D8" s="393">
        <v>578.3</v>
      </c>
      <c r="E8" s="394">
        <f>D8/C8</f>
        <v>0.4280532938564026</v>
      </c>
      <c r="F8" s="395">
        <f>C8-D8</f>
        <v>772.7</v>
      </c>
      <c r="G8" s="393">
        <v>578.3</v>
      </c>
      <c r="H8" s="394">
        <f>G8/C8</f>
        <v>0.4280532938564026</v>
      </c>
      <c r="I8" s="393">
        <f>D8-G8</f>
        <v>0</v>
      </c>
    </row>
    <row r="9" spans="1:9" s="1" customFormat="1" ht="21.75" customHeight="1">
      <c r="A9" s="370" t="s">
        <v>349</v>
      </c>
      <c r="B9" s="396" t="s">
        <v>350</v>
      </c>
      <c r="C9" s="397">
        <f>C10+C11+C12</f>
        <v>4337.9</v>
      </c>
      <c r="D9" s="397">
        <f>D10+D11+D12</f>
        <v>2108.5</v>
      </c>
      <c r="E9" s="398">
        <f>D9/C9</f>
        <v>0.4860646856774016</v>
      </c>
      <c r="F9" s="395">
        <f>C9-D9</f>
        <v>2229.3999999999996</v>
      </c>
      <c r="G9" s="397">
        <f>G10+G11+G12</f>
        <v>2108.5</v>
      </c>
      <c r="H9" s="398">
        <f>G9/C9</f>
        <v>0.4860646856774016</v>
      </c>
      <c r="I9" s="397">
        <f aca="true" t="shared" si="0" ref="I9:I30">D9-G9</f>
        <v>0</v>
      </c>
    </row>
    <row r="10" spans="1:9" s="1" customFormat="1" ht="15.75" customHeight="1">
      <c r="A10" s="399" t="s">
        <v>351</v>
      </c>
      <c r="B10" s="400" t="s">
        <v>352</v>
      </c>
      <c r="C10" s="401">
        <v>1877</v>
      </c>
      <c r="D10" s="401">
        <v>890.7</v>
      </c>
      <c r="E10" s="402">
        <f aca="true" t="shared" si="1" ref="E10:E21">D10/C10</f>
        <v>0.4745338305807139</v>
      </c>
      <c r="F10" s="403">
        <f>C10-D10</f>
        <v>986.3</v>
      </c>
      <c r="G10" s="401">
        <v>890.7</v>
      </c>
      <c r="H10" s="402">
        <f aca="true" t="shared" si="2" ref="H10:H21">G10/C10</f>
        <v>0.4745338305807139</v>
      </c>
      <c r="I10" s="401">
        <f t="shared" si="0"/>
        <v>0</v>
      </c>
    </row>
    <row r="11" spans="1:9" s="1" customFormat="1" ht="15" customHeight="1">
      <c r="A11" s="399"/>
      <c r="B11" s="404" t="s">
        <v>353</v>
      </c>
      <c r="C11" s="405">
        <v>970</v>
      </c>
      <c r="D11" s="405">
        <v>411.4</v>
      </c>
      <c r="E11" s="406">
        <f t="shared" si="1"/>
        <v>0.42412371134020616</v>
      </c>
      <c r="F11" s="407">
        <f aca="true" t="shared" si="3" ref="F11:F84">C11-D11</f>
        <v>558.6</v>
      </c>
      <c r="G11" s="405">
        <v>411.4</v>
      </c>
      <c r="H11" s="406">
        <f t="shared" si="2"/>
        <v>0.42412371134020616</v>
      </c>
      <c r="I11" s="405">
        <f t="shared" si="0"/>
        <v>0</v>
      </c>
    </row>
    <row r="12" spans="1:9" s="1" customFormat="1" ht="15" customHeight="1">
      <c r="A12" s="399"/>
      <c r="B12" s="408" t="s">
        <v>354</v>
      </c>
      <c r="C12" s="409">
        <v>1490.9</v>
      </c>
      <c r="D12" s="409">
        <v>806.4</v>
      </c>
      <c r="E12" s="410">
        <f t="shared" si="1"/>
        <v>0.5408813468374807</v>
      </c>
      <c r="F12" s="411">
        <f t="shared" si="3"/>
        <v>684.5000000000001</v>
      </c>
      <c r="G12" s="409">
        <v>806.4</v>
      </c>
      <c r="H12" s="410">
        <f t="shared" si="2"/>
        <v>0.5408813468374807</v>
      </c>
      <c r="I12" s="409">
        <f t="shared" si="0"/>
        <v>0</v>
      </c>
    </row>
    <row r="13" spans="1:9" s="1" customFormat="1" ht="20.25" customHeight="1">
      <c r="A13" s="370" t="s">
        <v>355</v>
      </c>
      <c r="B13" s="412" t="s">
        <v>356</v>
      </c>
      <c r="C13" s="393">
        <v>20287</v>
      </c>
      <c r="D13" s="393">
        <v>9751</v>
      </c>
      <c r="E13" s="394">
        <f t="shared" si="1"/>
        <v>0.4806526346921674</v>
      </c>
      <c r="F13" s="395">
        <f t="shared" si="3"/>
        <v>10536</v>
      </c>
      <c r="G13" s="393">
        <v>9751</v>
      </c>
      <c r="H13" s="394">
        <f t="shared" si="2"/>
        <v>0.4806526346921674</v>
      </c>
      <c r="I13" s="393">
        <f t="shared" si="0"/>
        <v>0</v>
      </c>
    </row>
    <row r="14" spans="1:9" s="1" customFormat="1" ht="21" customHeight="1" hidden="1">
      <c r="A14" s="370" t="s">
        <v>357</v>
      </c>
      <c r="B14" s="412" t="s">
        <v>358</v>
      </c>
      <c r="C14" s="393"/>
      <c r="D14" s="393"/>
      <c r="E14" s="394" t="e">
        <f>D14/C14</f>
        <v>#DIV/0!</v>
      </c>
      <c r="F14" s="395">
        <f t="shared" si="3"/>
        <v>0</v>
      </c>
      <c r="G14" s="393"/>
      <c r="H14" s="394" t="e">
        <f>G14/C14</f>
        <v>#DIV/0!</v>
      </c>
      <c r="I14" s="393">
        <f t="shared" si="0"/>
        <v>0</v>
      </c>
    </row>
    <row r="15" spans="1:9" s="1" customFormat="1" ht="21.75" customHeight="1">
      <c r="A15" s="413" t="s">
        <v>359</v>
      </c>
      <c r="B15" s="414" t="s">
        <v>360</v>
      </c>
      <c r="C15" s="415">
        <f>C16+C17</f>
        <v>4774</v>
      </c>
      <c r="D15" s="397">
        <f>D16+D17</f>
        <v>2261.7</v>
      </c>
      <c r="E15" s="398">
        <f>D15/C15</f>
        <v>0.4737536656891495</v>
      </c>
      <c r="F15" s="395">
        <f>C15-D15</f>
        <v>2512.3</v>
      </c>
      <c r="G15" s="415">
        <f>G16+G17</f>
        <v>2261.7</v>
      </c>
      <c r="H15" s="398">
        <f>G15/C15</f>
        <v>0.4737536656891495</v>
      </c>
      <c r="I15" s="415">
        <f t="shared" si="0"/>
        <v>0</v>
      </c>
    </row>
    <row r="16" spans="1:9" s="1" customFormat="1" ht="17.25" customHeight="1">
      <c r="A16" s="416" t="s">
        <v>351</v>
      </c>
      <c r="B16" s="417" t="s">
        <v>361</v>
      </c>
      <c r="C16" s="418">
        <v>3749</v>
      </c>
      <c r="D16" s="419">
        <v>1732.9</v>
      </c>
      <c r="E16" s="402">
        <f t="shared" si="1"/>
        <v>0.46222992798079493</v>
      </c>
      <c r="F16" s="403">
        <f>C16-D16</f>
        <v>2016.1</v>
      </c>
      <c r="G16" s="420">
        <v>1732.9</v>
      </c>
      <c r="H16" s="402">
        <f>G16/C16</f>
        <v>0.46222992798079493</v>
      </c>
      <c r="I16" s="420">
        <f t="shared" si="0"/>
        <v>0</v>
      </c>
    </row>
    <row r="17" spans="1:9" s="1" customFormat="1" ht="13.5" customHeight="1">
      <c r="A17" s="416"/>
      <c r="B17" s="421" t="s">
        <v>362</v>
      </c>
      <c r="C17" s="422">
        <v>1025</v>
      </c>
      <c r="D17" s="423">
        <v>528.8</v>
      </c>
      <c r="E17" s="410">
        <f t="shared" si="1"/>
        <v>0.5159024390243901</v>
      </c>
      <c r="F17" s="411">
        <f>C17-D17</f>
        <v>496.20000000000005</v>
      </c>
      <c r="G17" s="424">
        <v>528.8</v>
      </c>
      <c r="H17" s="410">
        <f>G17/C17</f>
        <v>0.5159024390243901</v>
      </c>
      <c r="I17" s="424">
        <f t="shared" si="0"/>
        <v>0</v>
      </c>
    </row>
    <row r="18" spans="1:9" s="1" customFormat="1" ht="18" customHeight="1">
      <c r="A18" s="425" t="s">
        <v>363</v>
      </c>
      <c r="B18" s="426" t="s">
        <v>364</v>
      </c>
      <c r="C18" s="415">
        <f>C19+C20</f>
        <v>610</v>
      </c>
      <c r="D18" s="397">
        <f>D19+D20</f>
        <v>610</v>
      </c>
      <c r="E18" s="398">
        <f t="shared" si="1"/>
        <v>1</v>
      </c>
      <c r="F18" s="395">
        <f t="shared" si="3"/>
        <v>0</v>
      </c>
      <c r="G18" s="415">
        <f>G19+G20</f>
        <v>610</v>
      </c>
      <c r="H18" s="398">
        <f t="shared" si="2"/>
        <v>1</v>
      </c>
      <c r="I18" s="415">
        <f t="shared" si="0"/>
        <v>0</v>
      </c>
    </row>
    <row r="19" spans="1:9" s="1" customFormat="1" ht="15.75" customHeight="1">
      <c r="A19" s="427" t="s">
        <v>351</v>
      </c>
      <c r="B19" s="428" t="s">
        <v>365</v>
      </c>
      <c r="C19" s="429">
        <v>7.5</v>
      </c>
      <c r="D19" s="430">
        <v>7.5</v>
      </c>
      <c r="E19" s="402">
        <f t="shared" si="1"/>
        <v>1</v>
      </c>
      <c r="F19" s="403">
        <f t="shared" si="3"/>
        <v>0</v>
      </c>
      <c r="G19" s="429">
        <v>7.5</v>
      </c>
      <c r="H19" s="402">
        <f>G19/C19</f>
        <v>1</v>
      </c>
      <c r="I19" s="429">
        <f t="shared" si="0"/>
        <v>0</v>
      </c>
    </row>
    <row r="20" spans="1:9" s="1" customFormat="1" ht="18.75" customHeight="1">
      <c r="A20" s="427"/>
      <c r="B20" s="431" t="s">
        <v>366</v>
      </c>
      <c r="C20" s="432">
        <v>602.5</v>
      </c>
      <c r="D20" s="433">
        <v>602.5</v>
      </c>
      <c r="E20" s="410">
        <f t="shared" si="1"/>
        <v>1</v>
      </c>
      <c r="F20" s="411">
        <f t="shared" si="3"/>
        <v>0</v>
      </c>
      <c r="G20" s="432">
        <v>602.5</v>
      </c>
      <c r="H20" s="410">
        <f t="shared" si="2"/>
        <v>1</v>
      </c>
      <c r="I20" s="432">
        <f t="shared" si="0"/>
        <v>0</v>
      </c>
    </row>
    <row r="21" spans="1:9" s="1" customFormat="1" ht="21" customHeight="1">
      <c r="A21" s="434" t="s">
        <v>367</v>
      </c>
      <c r="B21" s="435" t="s">
        <v>368</v>
      </c>
      <c r="C21" s="436">
        <v>400</v>
      </c>
      <c r="D21" s="393">
        <v>0</v>
      </c>
      <c r="E21" s="394">
        <f t="shared" si="1"/>
        <v>0</v>
      </c>
      <c r="F21" s="395">
        <f t="shared" si="3"/>
        <v>400</v>
      </c>
      <c r="G21" s="436">
        <v>0</v>
      </c>
      <c r="H21" s="394">
        <f t="shared" si="2"/>
        <v>0</v>
      </c>
      <c r="I21" s="436">
        <f t="shared" si="0"/>
        <v>0</v>
      </c>
    </row>
    <row r="22" spans="1:9" s="1" customFormat="1" ht="18.75" customHeight="1">
      <c r="A22" s="437" t="s">
        <v>367</v>
      </c>
      <c r="B22" s="438" t="s">
        <v>369</v>
      </c>
      <c r="C22" s="415">
        <f>C27+C28+C29+C30+C31</f>
        <v>8351.900000000001</v>
      </c>
      <c r="D22" s="415">
        <f>D27+D28+D29+D30+D31</f>
        <v>4184.7</v>
      </c>
      <c r="E22" s="439">
        <f aca="true" t="shared" si="4" ref="E22:E31">D22/C22</f>
        <v>0.5010476658005961</v>
      </c>
      <c r="F22" s="385">
        <f t="shared" si="3"/>
        <v>4167.200000000002</v>
      </c>
      <c r="G22" s="415">
        <f>G27+G28+G29+G30+G31</f>
        <v>4184.7</v>
      </c>
      <c r="H22" s="398">
        <f aca="true" t="shared" si="5" ref="H22:H31">G22/C22</f>
        <v>0.5010476658005961</v>
      </c>
      <c r="I22" s="415">
        <f t="shared" si="0"/>
        <v>0</v>
      </c>
    </row>
    <row r="23" spans="1:9" s="1" customFormat="1" ht="15.75" customHeight="1">
      <c r="A23" s="440" t="s">
        <v>351</v>
      </c>
      <c r="B23" s="441" t="s">
        <v>370</v>
      </c>
      <c r="C23" s="418">
        <v>4787</v>
      </c>
      <c r="D23" s="401">
        <v>2017.5</v>
      </c>
      <c r="E23" s="402">
        <f t="shared" si="4"/>
        <v>0.42145393774806766</v>
      </c>
      <c r="F23" s="403">
        <f t="shared" si="3"/>
        <v>2769.5</v>
      </c>
      <c r="G23" s="418">
        <v>2017.5</v>
      </c>
      <c r="H23" s="402">
        <f t="shared" si="5"/>
        <v>0.42145393774806766</v>
      </c>
      <c r="I23" s="418">
        <f t="shared" si="0"/>
        <v>0</v>
      </c>
    </row>
    <row r="24" spans="1:9" s="1" customFormat="1" ht="15" customHeight="1">
      <c r="A24" s="440"/>
      <c r="B24" s="442" t="s">
        <v>371</v>
      </c>
      <c r="C24" s="443">
        <v>213.3</v>
      </c>
      <c r="D24" s="444">
        <v>96.7</v>
      </c>
      <c r="E24" s="445">
        <f t="shared" si="4"/>
        <v>0.45335208626347867</v>
      </c>
      <c r="F24" s="446">
        <f t="shared" si="3"/>
        <v>116.60000000000001</v>
      </c>
      <c r="G24" s="443">
        <v>96.7</v>
      </c>
      <c r="H24" s="445">
        <f t="shared" si="5"/>
        <v>0.45335208626347867</v>
      </c>
      <c r="I24" s="443">
        <f t="shared" si="0"/>
        <v>0</v>
      </c>
    </row>
    <row r="25" spans="1:9" s="1" customFormat="1" ht="14.25" customHeight="1">
      <c r="A25" s="440"/>
      <c r="B25" s="442" t="s">
        <v>372</v>
      </c>
      <c r="C25" s="447">
        <v>301.3</v>
      </c>
      <c r="D25" s="448">
        <v>125.4</v>
      </c>
      <c r="E25" s="449">
        <f t="shared" si="4"/>
        <v>0.4161964819117159</v>
      </c>
      <c r="F25" s="450">
        <f t="shared" si="3"/>
        <v>175.9</v>
      </c>
      <c r="G25" s="447">
        <v>125.4</v>
      </c>
      <c r="H25" s="449">
        <f t="shared" si="5"/>
        <v>0.4161964819117159</v>
      </c>
      <c r="I25" s="447">
        <f t="shared" si="0"/>
        <v>0</v>
      </c>
    </row>
    <row r="26" spans="1:9" s="1" customFormat="1" ht="14.25" customHeight="1">
      <c r="A26" s="440"/>
      <c r="B26" s="451" t="s">
        <v>373</v>
      </c>
      <c r="C26" s="422">
        <v>213.3</v>
      </c>
      <c r="D26" s="409">
        <v>117</v>
      </c>
      <c r="E26" s="410">
        <f t="shared" si="4"/>
        <v>0.5485232067510548</v>
      </c>
      <c r="F26" s="411">
        <f t="shared" si="3"/>
        <v>96.30000000000001</v>
      </c>
      <c r="G26" s="422">
        <v>117</v>
      </c>
      <c r="H26" s="410">
        <f t="shared" si="5"/>
        <v>0.5485232067510548</v>
      </c>
      <c r="I26" s="422">
        <f t="shared" si="0"/>
        <v>0</v>
      </c>
    </row>
    <row r="27" spans="1:9" s="1" customFormat="1" ht="11.25" customHeight="1">
      <c r="A27" s="440"/>
      <c r="B27" s="452" t="s">
        <v>374</v>
      </c>
      <c r="C27" s="453">
        <f>C23+C24+C25+C26</f>
        <v>5514.900000000001</v>
      </c>
      <c r="D27" s="454">
        <f>D23+D24+D25+D26</f>
        <v>2356.6</v>
      </c>
      <c r="E27" s="455">
        <f t="shared" si="4"/>
        <v>0.4273150918421004</v>
      </c>
      <c r="F27" s="456">
        <f t="shared" si="3"/>
        <v>3158.3000000000006</v>
      </c>
      <c r="G27" s="453">
        <f>G23+G24+G25+G26</f>
        <v>2356.6</v>
      </c>
      <c r="H27" s="455">
        <f t="shared" si="5"/>
        <v>0.4273150918421004</v>
      </c>
      <c r="I27" s="453">
        <f t="shared" si="0"/>
        <v>0</v>
      </c>
    </row>
    <row r="28" spans="1:9" s="1" customFormat="1" ht="14.25" customHeight="1">
      <c r="A28" s="440"/>
      <c r="B28" s="457" t="s">
        <v>375</v>
      </c>
      <c r="C28" s="458">
        <v>810</v>
      </c>
      <c r="D28" s="405">
        <v>339.1</v>
      </c>
      <c r="E28" s="406">
        <f t="shared" si="4"/>
        <v>0.418641975308642</v>
      </c>
      <c r="F28" s="407">
        <f t="shared" si="3"/>
        <v>470.9</v>
      </c>
      <c r="G28" s="458">
        <v>339.1</v>
      </c>
      <c r="H28" s="406">
        <f t="shared" si="5"/>
        <v>0.418641975308642</v>
      </c>
      <c r="I28" s="458">
        <f t="shared" si="0"/>
        <v>0</v>
      </c>
    </row>
    <row r="29" spans="1:9" s="1" customFormat="1" ht="20.25" customHeight="1">
      <c r="A29" s="440"/>
      <c r="B29" s="459" t="s">
        <v>376</v>
      </c>
      <c r="C29" s="458">
        <v>1633</v>
      </c>
      <c r="D29" s="405">
        <v>1095</v>
      </c>
      <c r="E29" s="406">
        <f t="shared" si="4"/>
        <v>0.670545009185548</v>
      </c>
      <c r="F29" s="407">
        <f t="shared" si="3"/>
        <v>538</v>
      </c>
      <c r="G29" s="458">
        <v>1095</v>
      </c>
      <c r="H29" s="406">
        <f t="shared" si="5"/>
        <v>0.670545009185548</v>
      </c>
      <c r="I29" s="458">
        <f t="shared" si="0"/>
        <v>0</v>
      </c>
    </row>
    <row r="30" spans="1:9" s="1" customFormat="1" ht="16.5" customHeight="1">
      <c r="A30" s="440"/>
      <c r="B30" s="459" t="s">
        <v>377</v>
      </c>
      <c r="C30" s="458">
        <v>394</v>
      </c>
      <c r="D30" s="405">
        <v>394</v>
      </c>
      <c r="E30" s="406">
        <f t="shared" si="4"/>
        <v>1</v>
      </c>
      <c r="F30" s="407">
        <f t="shared" si="3"/>
        <v>0</v>
      </c>
      <c r="G30" s="458">
        <v>394</v>
      </c>
      <c r="H30" s="406">
        <f t="shared" si="5"/>
        <v>1</v>
      </c>
      <c r="I30" s="458">
        <f t="shared" si="0"/>
        <v>0</v>
      </c>
    </row>
    <row r="31" spans="1:9" s="1" customFormat="1" ht="10.5" customHeight="1" hidden="1">
      <c r="A31" s="440"/>
      <c r="B31" s="460"/>
      <c r="C31" s="422"/>
      <c r="D31" s="409"/>
      <c r="E31" s="410" t="e">
        <f t="shared" si="4"/>
        <v>#DIV/0!</v>
      </c>
      <c r="F31" s="411">
        <f t="shared" si="3"/>
        <v>0</v>
      </c>
      <c r="G31" s="422"/>
      <c r="H31" s="410" t="e">
        <f t="shared" si="5"/>
        <v>#DIV/0!</v>
      </c>
      <c r="I31" s="422">
        <f>D31-G31</f>
        <v>0</v>
      </c>
    </row>
    <row r="32" spans="1:9" s="1" customFormat="1" ht="19.5" customHeight="1">
      <c r="A32" s="461"/>
      <c r="B32" s="462"/>
      <c r="C32" s="463"/>
      <c r="D32" s="464"/>
      <c r="E32" s="465"/>
      <c r="F32" s="466"/>
      <c r="G32" s="463"/>
      <c r="H32" s="465"/>
      <c r="I32" s="463"/>
    </row>
    <row r="33" spans="1:9" s="1" customFormat="1" ht="21.75" customHeight="1">
      <c r="A33" s="467" t="s">
        <v>378</v>
      </c>
      <c r="B33" s="468" t="s">
        <v>379</v>
      </c>
      <c r="C33" s="383">
        <f>C35+C48</f>
        <v>73599</v>
      </c>
      <c r="D33" s="383">
        <f>D35+D48</f>
        <v>9448.1</v>
      </c>
      <c r="E33" s="469">
        <f>D33/C33</f>
        <v>0.12837266810690362</v>
      </c>
      <c r="F33" s="395">
        <f t="shared" si="3"/>
        <v>64150.9</v>
      </c>
      <c r="G33" s="383">
        <f>G35+G48</f>
        <v>9448.1</v>
      </c>
      <c r="H33" s="384">
        <f>G33/C33</f>
        <v>0.12837266810690362</v>
      </c>
      <c r="I33" s="383">
        <f>D33-G33</f>
        <v>0</v>
      </c>
    </row>
    <row r="34" spans="1:9" s="1" customFormat="1" ht="12" customHeight="1">
      <c r="A34" s="470"/>
      <c r="B34" s="387" t="s">
        <v>346</v>
      </c>
      <c r="C34" s="471">
        <f>C33/C321*100</f>
        <v>14.349757074419124</v>
      </c>
      <c r="D34" s="471">
        <f>D33/D321*100</f>
        <v>3.8958152591629864</v>
      </c>
      <c r="E34" s="472"/>
      <c r="F34" s="473">
        <f t="shared" si="3"/>
        <v>10.453941815256137</v>
      </c>
      <c r="G34" s="471">
        <f>G33/G321*100</f>
        <v>3.895816865558219</v>
      </c>
      <c r="H34" s="474"/>
      <c r="I34" s="471"/>
    </row>
    <row r="35" spans="1:9" s="1" customFormat="1" ht="19.5" customHeight="1">
      <c r="A35" s="467" t="s">
        <v>380</v>
      </c>
      <c r="B35" s="475" t="s">
        <v>381</v>
      </c>
      <c r="C35" s="22">
        <f>C36+C41</f>
        <v>73349</v>
      </c>
      <c r="D35" s="476">
        <f>D36+D41</f>
        <v>9448.1</v>
      </c>
      <c r="E35" s="477">
        <f>D35/C35</f>
        <v>0.12881020872813537</v>
      </c>
      <c r="F35" s="478">
        <f aca="true" t="shared" si="6" ref="F35:F49">C35-D35</f>
        <v>63900.9</v>
      </c>
      <c r="G35" s="479">
        <f>G36+G41</f>
        <v>9448.1</v>
      </c>
      <c r="H35" s="477">
        <f>G35/C35</f>
        <v>0.12881020872813537</v>
      </c>
      <c r="I35" s="479">
        <f aca="true" t="shared" si="7" ref="I35:I49">D35-G35</f>
        <v>0</v>
      </c>
    </row>
    <row r="36" spans="1:9" s="1" customFormat="1" ht="33" customHeight="1">
      <c r="A36" s="480" t="s">
        <v>382</v>
      </c>
      <c r="B36" s="480"/>
      <c r="C36" s="481">
        <f>C37+C38+C39+C40</f>
        <v>16581</v>
      </c>
      <c r="D36" s="482">
        <f>D37+D38+D39+D40</f>
        <v>9448.1</v>
      </c>
      <c r="E36" s="483">
        <f>D36/C36</f>
        <v>0.5698148483203667</v>
      </c>
      <c r="F36" s="484">
        <f t="shared" si="6"/>
        <v>7132.9</v>
      </c>
      <c r="G36" s="485">
        <f>G37+G38+G39+G40</f>
        <v>9448.1</v>
      </c>
      <c r="H36" s="483">
        <f>G36/C36</f>
        <v>0.5698148483203667</v>
      </c>
      <c r="I36" s="485">
        <f t="shared" si="7"/>
        <v>0</v>
      </c>
    </row>
    <row r="37" spans="1:9" s="1" customFormat="1" ht="13.5" customHeight="1">
      <c r="A37" s="486" t="s">
        <v>351</v>
      </c>
      <c r="B37" s="487" t="s">
        <v>383</v>
      </c>
      <c r="C37" s="405">
        <v>11886</v>
      </c>
      <c r="D37" s="405">
        <v>6230.8</v>
      </c>
      <c r="E37" s="406">
        <f>D37/C37</f>
        <v>0.5242133602557631</v>
      </c>
      <c r="F37" s="407">
        <f t="shared" si="6"/>
        <v>5655.2</v>
      </c>
      <c r="G37" s="458">
        <v>6230.8</v>
      </c>
      <c r="H37" s="406">
        <f>G37/C37</f>
        <v>0.5242133602557631</v>
      </c>
      <c r="I37" s="458">
        <f t="shared" si="7"/>
        <v>0</v>
      </c>
    </row>
    <row r="38" spans="1:9" s="1" customFormat="1" ht="12" customHeight="1">
      <c r="A38" s="486"/>
      <c r="B38" s="487" t="s">
        <v>384</v>
      </c>
      <c r="C38" s="405">
        <v>4215</v>
      </c>
      <c r="D38" s="405">
        <v>3217.3</v>
      </c>
      <c r="E38" s="406">
        <f>D38/C38</f>
        <v>0.7632977461447212</v>
      </c>
      <c r="F38" s="407">
        <f t="shared" si="6"/>
        <v>997.6999999999998</v>
      </c>
      <c r="G38" s="458">
        <v>3217.3</v>
      </c>
      <c r="H38" s="406">
        <f>G38/C38</f>
        <v>0.7632977461447212</v>
      </c>
      <c r="I38" s="458">
        <f t="shared" si="7"/>
        <v>0</v>
      </c>
    </row>
    <row r="39" spans="1:9" s="1" customFormat="1" ht="12" customHeight="1">
      <c r="A39" s="486"/>
      <c r="B39" s="487" t="s">
        <v>385</v>
      </c>
      <c r="C39" s="405">
        <v>480</v>
      </c>
      <c r="D39" s="405">
        <v>0</v>
      </c>
      <c r="E39" s="406"/>
      <c r="F39" s="407">
        <f t="shared" si="6"/>
        <v>480</v>
      </c>
      <c r="G39" s="458">
        <v>0</v>
      </c>
      <c r="H39" s="406"/>
      <c r="I39" s="458">
        <f t="shared" si="7"/>
        <v>0</v>
      </c>
    </row>
    <row r="40" spans="1:9" s="1" customFormat="1" ht="12" customHeight="1">
      <c r="A40" s="486"/>
      <c r="B40" s="488" t="s">
        <v>386</v>
      </c>
      <c r="C40" s="409">
        <v>0</v>
      </c>
      <c r="D40" s="409">
        <v>0</v>
      </c>
      <c r="E40" s="410"/>
      <c r="F40" s="411">
        <f t="shared" si="6"/>
        <v>0</v>
      </c>
      <c r="G40" s="422">
        <v>0</v>
      </c>
      <c r="H40" s="410"/>
      <c r="I40" s="422">
        <f t="shared" si="7"/>
        <v>0</v>
      </c>
    </row>
    <row r="41" spans="1:9" s="1" customFormat="1" ht="18" customHeight="1">
      <c r="A41" s="489" t="s">
        <v>387</v>
      </c>
      <c r="B41" s="489"/>
      <c r="C41" s="490">
        <f>C42+C45</f>
        <v>56768</v>
      </c>
      <c r="D41" s="491">
        <f>D42+D45</f>
        <v>0</v>
      </c>
      <c r="E41" s="492"/>
      <c r="F41" s="493">
        <f t="shared" si="6"/>
        <v>56768</v>
      </c>
      <c r="G41" s="494">
        <f>G42+G45</f>
        <v>0</v>
      </c>
      <c r="H41" s="492"/>
      <c r="I41" s="494">
        <f t="shared" si="7"/>
        <v>0</v>
      </c>
    </row>
    <row r="42" spans="1:9" s="1" customFormat="1" ht="17.25" customHeight="1">
      <c r="A42" s="495" t="s">
        <v>256</v>
      </c>
      <c r="B42" s="496" t="s">
        <v>388</v>
      </c>
      <c r="C42" s="497">
        <f>C43+C44</f>
        <v>46768</v>
      </c>
      <c r="D42" s="497">
        <f>D43+D44</f>
        <v>0</v>
      </c>
      <c r="E42" s="498"/>
      <c r="F42" s="499">
        <f t="shared" si="6"/>
        <v>46768</v>
      </c>
      <c r="G42" s="500">
        <f>G43+G44</f>
        <v>0</v>
      </c>
      <c r="H42" s="498"/>
      <c r="I42" s="500">
        <f t="shared" si="7"/>
        <v>0</v>
      </c>
    </row>
    <row r="43" spans="1:9" s="1" customFormat="1" ht="12" customHeight="1">
      <c r="A43" s="495"/>
      <c r="B43" s="501" t="s">
        <v>389</v>
      </c>
      <c r="C43" s="405">
        <v>46300</v>
      </c>
      <c r="D43" s="405">
        <v>0</v>
      </c>
      <c r="E43" s="406"/>
      <c r="F43" s="407">
        <f t="shared" si="6"/>
        <v>46300</v>
      </c>
      <c r="G43" s="458"/>
      <c r="H43" s="406"/>
      <c r="I43" s="458">
        <f t="shared" si="7"/>
        <v>0</v>
      </c>
    </row>
    <row r="44" spans="1:9" s="1" customFormat="1" ht="12" customHeight="1">
      <c r="A44" s="495"/>
      <c r="B44" s="501" t="s">
        <v>390</v>
      </c>
      <c r="C44" s="405">
        <v>468</v>
      </c>
      <c r="D44" s="405">
        <v>0</v>
      </c>
      <c r="E44" s="406"/>
      <c r="F44" s="407">
        <f t="shared" si="6"/>
        <v>468</v>
      </c>
      <c r="G44" s="458"/>
      <c r="H44" s="406"/>
      <c r="I44" s="458">
        <f t="shared" si="7"/>
        <v>0</v>
      </c>
    </row>
    <row r="45" spans="1:9" s="1" customFormat="1" ht="24" customHeight="1">
      <c r="A45" s="495"/>
      <c r="B45" s="496" t="s">
        <v>391</v>
      </c>
      <c r="C45" s="497">
        <f>C46+C47</f>
        <v>10000</v>
      </c>
      <c r="D45" s="497">
        <f>D46+D47</f>
        <v>0</v>
      </c>
      <c r="E45" s="498"/>
      <c r="F45" s="499">
        <f t="shared" si="6"/>
        <v>10000</v>
      </c>
      <c r="G45" s="500">
        <f>G46+G47</f>
        <v>0</v>
      </c>
      <c r="H45" s="498"/>
      <c r="I45" s="500">
        <f t="shared" si="7"/>
        <v>0</v>
      </c>
    </row>
    <row r="46" spans="1:9" s="1" customFormat="1" ht="12" customHeight="1">
      <c r="A46" s="495"/>
      <c r="B46" s="501" t="s">
        <v>389</v>
      </c>
      <c r="C46" s="405">
        <v>10000</v>
      </c>
      <c r="D46" s="405">
        <v>0</v>
      </c>
      <c r="E46" s="406"/>
      <c r="F46" s="407">
        <f t="shared" si="6"/>
        <v>10000</v>
      </c>
      <c r="G46" s="458"/>
      <c r="H46" s="406"/>
      <c r="I46" s="458">
        <f t="shared" si="7"/>
        <v>0</v>
      </c>
    </row>
    <row r="47" spans="1:9" s="1" customFormat="1" ht="12" customHeight="1">
      <c r="A47" s="495"/>
      <c r="B47" s="501" t="s">
        <v>390</v>
      </c>
      <c r="C47" s="409"/>
      <c r="D47" s="409">
        <v>0</v>
      </c>
      <c r="E47" s="410"/>
      <c r="F47" s="411">
        <f t="shared" si="6"/>
        <v>0</v>
      </c>
      <c r="G47" s="422"/>
      <c r="H47" s="410"/>
      <c r="I47" s="422">
        <f t="shared" si="7"/>
        <v>0</v>
      </c>
    </row>
    <row r="48" spans="1:9" s="1" customFormat="1" ht="16.5" customHeight="1">
      <c r="A48" s="502" t="s">
        <v>392</v>
      </c>
      <c r="B48" s="503" t="s">
        <v>393</v>
      </c>
      <c r="C48" s="504">
        <f>C49</f>
        <v>250</v>
      </c>
      <c r="D48" s="504">
        <f>D49</f>
        <v>0</v>
      </c>
      <c r="E48" s="384">
        <f>D48/C48</f>
        <v>0</v>
      </c>
      <c r="F48" s="505">
        <f t="shared" si="6"/>
        <v>250</v>
      </c>
      <c r="G48" s="506">
        <f>G49</f>
        <v>0</v>
      </c>
      <c r="H48" s="384">
        <f>G48/C48</f>
        <v>0</v>
      </c>
      <c r="I48" s="506">
        <f t="shared" si="7"/>
        <v>0</v>
      </c>
    </row>
    <row r="49" spans="1:9" s="1" customFormat="1" ht="24" customHeight="1">
      <c r="A49" s="507" t="s">
        <v>394</v>
      </c>
      <c r="B49" s="508" t="s">
        <v>395</v>
      </c>
      <c r="C49" s="509">
        <v>250</v>
      </c>
      <c r="D49" s="510">
        <v>0</v>
      </c>
      <c r="E49" s="394">
        <f>D49/C49</f>
        <v>0</v>
      </c>
      <c r="F49" s="395">
        <f t="shared" si="6"/>
        <v>250</v>
      </c>
      <c r="G49" s="509"/>
      <c r="H49" s="394">
        <f>G49/C49</f>
        <v>0</v>
      </c>
      <c r="I49" s="509">
        <f t="shared" si="7"/>
        <v>0</v>
      </c>
    </row>
    <row r="50" spans="1:9" s="1" customFormat="1" ht="18" customHeight="1">
      <c r="A50" s="511"/>
      <c r="B50" s="512"/>
      <c r="C50" s="513"/>
      <c r="D50" s="514"/>
      <c r="E50" s="515"/>
      <c r="F50" s="516"/>
      <c r="G50" s="513"/>
      <c r="H50" s="515"/>
      <c r="I50" s="513"/>
    </row>
    <row r="51" spans="1:9" s="1" customFormat="1" ht="16.5" customHeight="1">
      <c r="A51" s="517"/>
      <c r="B51" s="518"/>
      <c r="C51" s="519"/>
      <c r="D51" s="520"/>
      <c r="E51" s="521"/>
      <c r="F51" s="522"/>
      <c r="G51" s="519"/>
      <c r="H51" s="521"/>
      <c r="I51" s="519"/>
    </row>
    <row r="52" spans="1:9" s="1" customFormat="1" ht="26.25" customHeight="1">
      <c r="A52" s="523" t="s">
        <v>396</v>
      </c>
      <c r="B52" s="524" t="s">
        <v>397</v>
      </c>
      <c r="C52" s="525">
        <f>C54+C72+C74+C87</f>
        <v>31562.3</v>
      </c>
      <c r="D52" s="526">
        <f>D54+D72+D74+D87</f>
        <v>11657.7</v>
      </c>
      <c r="E52" s="527">
        <f>D52/C52</f>
        <v>0.3693552117557973</v>
      </c>
      <c r="F52" s="411">
        <f t="shared" si="3"/>
        <v>19904.6</v>
      </c>
      <c r="G52" s="525">
        <f>G54+G72+G74+G87</f>
        <v>11657.7</v>
      </c>
      <c r="H52" s="527">
        <f>G52/C52</f>
        <v>0.3693552117557973</v>
      </c>
      <c r="I52" s="525">
        <f>D52-G52</f>
        <v>0</v>
      </c>
    </row>
    <row r="53" spans="1:9" s="1" customFormat="1" ht="15.75" customHeight="1">
      <c r="A53" s="470"/>
      <c r="B53" s="387" t="s">
        <v>346</v>
      </c>
      <c r="C53" s="388">
        <f>C52/C321*100</f>
        <v>6.153770264676677</v>
      </c>
      <c r="D53" s="528">
        <f>D52/D321*100</f>
        <v>4.806918380070527</v>
      </c>
      <c r="E53" s="474"/>
      <c r="F53" s="391">
        <f t="shared" si="3"/>
        <v>1.3468518846061501</v>
      </c>
      <c r="G53" s="388">
        <f>G52/G321*100</f>
        <v>4.806920362148796</v>
      </c>
      <c r="H53" s="474"/>
      <c r="I53" s="388"/>
    </row>
    <row r="54" spans="1:9" s="532" customFormat="1" ht="22.5" customHeight="1">
      <c r="A54" s="529" t="s">
        <v>398</v>
      </c>
      <c r="B54" s="530" t="s">
        <v>399</v>
      </c>
      <c r="C54" s="506">
        <f>C55+C61+C64</f>
        <v>16462.3</v>
      </c>
      <c r="D54" s="531">
        <f>D55+D61+D64</f>
        <v>4471.400000000001</v>
      </c>
      <c r="E54" s="384">
        <f>D54/C54</f>
        <v>0.2716145374583139</v>
      </c>
      <c r="F54" s="395">
        <f t="shared" si="3"/>
        <v>11990.899999999998</v>
      </c>
      <c r="G54" s="506">
        <f>G55+G61+G64</f>
        <v>4471.400000000001</v>
      </c>
      <c r="H54" s="384">
        <f aca="true" t="shared" si="8" ref="H54:H60">G54/C54</f>
        <v>0.2716145374583139</v>
      </c>
      <c r="I54" s="506">
        <f aca="true" t="shared" si="9" ref="I54:I89">D54-G54</f>
        <v>0</v>
      </c>
    </row>
    <row r="55" spans="1:9" s="532" customFormat="1" ht="25.5" customHeight="1">
      <c r="A55" s="533" t="s">
        <v>256</v>
      </c>
      <c r="B55" s="534" t="s">
        <v>400</v>
      </c>
      <c r="C55" s="535">
        <f>C56+C58</f>
        <v>9780.3</v>
      </c>
      <c r="D55" s="536">
        <f>D56+D58</f>
        <v>4395.700000000001</v>
      </c>
      <c r="E55" s="537">
        <f aca="true" t="shared" si="10" ref="E55:E71">D55/C55</f>
        <v>0.449444291074916</v>
      </c>
      <c r="F55" s="403">
        <f t="shared" si="3"/>
        <v>5384.5999999999985</v>
      </c>
      <c r="G55" s="535">
        <f>G56+G58</f>
        <v>4395.700000000001</v>
      </c>
      <c r="H55" s="537">
        <f t="shared" si="8"/>
        <v>0.449444291074916</v>
      </c>
      <c r="I55" s="535">
        <f t="shared" si="9"/>
        <v>0</v>
      </c>
    </row>
    <row r="56" spans="1:9" s="532" customFormat="1" ht="17.25" customHeight="1">
      <c r="A56" s="533"/>
      <c r="B56" s="538" t="s">
        <v>401</v>
      </c>
      <c r="C56" s="535">
        <f>C57</f>
        <v>7458.2</v>
      </c>
      <c r="D56" s="536">
        <f>D57</f>
        <v>3352.3</v>
      </c>
      <c r="E56" s="537">
        <f t="shared" si="10"/>
        <v>0.4494784264299697</v>
      </c>
      <c r="F56" s="403">
        <f t="shared" si="3"/>
        <v>4105.9</v>
      </c>
      <c r="G56" s="535">
        <f>G57</f>
        <v>3352.3</v>
      </c>
      <c r="H56" s="537">
        <f t="shared" si="8"/>
        <v>0.4494784264299697</v>
      </c>
      <c r="I56" s="535">
        <f t="shared" si="9"/>
        <v>0</v>
      </c>
    </row>
    <row r="57" spans="1:9" s="532" customFormat="1" ht="16.5" customHeight="1">
      <c r="A57" s="533"/>
      <c r="B57" s="539" t="s">
        <v>402</v>
      </c>
      <c r="C57" s="405">
        <v>7458.2</v>
      </c>
      <c r="D57" s="540">
        <v>3352.3</v>
      </c>
      <c r="E57" s="406">
        <f t="shared" si="10"/>
        <v>0.4494784264299697</v>
      </c>
      <c r="F57" s="407">
        <f t="shared" si="3"/>
        <v>4105.9</v>
      </c>
      <c r="G57" s="405">
        <v>3352.3</v>
      </c>
      <c r="H57" s="406">
        <f t="shared" si="8"/>
        <v>0.4494784264299697</v>
      </c>
      <c r="I57" s="405">
        <f t="shared" si="9"/>
        <v>0</v>
      </c>
    </row>
    <row r="58" spans="1:9" s="532" customFormat="1" ht="19.5" customHeight="1">
      <c r="A58" s="533"/>
      <c r="B58" s="541" t="s">
        <v>403</v>
      </c>
      <c r="C58" s="497">
        <f>C59+C60</f>
        <v>2322.1</v>
      </c>
      <c r="D58" s="542">
        <f>D59+D60</f>
        <v>1043.4</v>
      </c>
      <c r="E58" s="498">
        <f t="shared" si="10"/>
        <v>0.4493346539770036</v>
      </c>
      <c r="F58" s="407">
        <f t="shared" si="3"/>
        <v>1278.6999999999998</v>
      </c>
      <c r="G58" s="497">
        <f>G59+G60</f>
        <v>1043.4</v>
      </c>
      <c r="H58" s="498">
        <f t="shared" si="8"/>
        <v>0.4493346539770036</v>
      </c>
      <c r="I58" s="497">
        <f t="shared" si="9"/>
        <v>0</v>
      </c>
    </row>
    <row r="59" spans="1:9" s="532" customFormat="1" ht="13.5" customHeight="1">
      <c r="A59" s="533"/>
      <c r="B59" s="539" t="s">
        <v>404</v>
      </c>
      <c r="C59" s="405">
        <v>1460.1</v>
      </c>
      <c r="D59" s="540">
        <v>656.3</v>
      </c>
      <c r="E59" s="406">
        <f t="shared" si="10"/>
        <v>0.44948976097527565</v>
      </c>
      <c r="F59" s="407">
        <f t="shared" si="3"/>
        <v>803.8</v>
      </c>
      <c r="G59" s="405">
        <v>656.3</v>
      </c>
      <c r="H59" s="406">
        <f t="shared" si="8"/>
        <v>0.44948976097527565</v>
      </c>
      <c r="I59" s="405">
        <f t="shared" si="9"/>
        <v>0</v>
      </c>
    </row>
    <row r="60" spans="1:9" s="532" customFormat="1" ht="13.5" customHeight="1">
      <c r="A60" s="533"/>
      <c r="B60" s="539" t="s">
        <v>405</v>
      </c>
      <c r="C60" s="405">
        <v>862</v>
      </c>
      <c r="D60" s="540">
        <v>387.1</v>
      </c>
      <c r="E60" s="406">
        <f t="shared" si="10"/>
        <v>0.44907192575406035</v>
      </c>
      <c r="F60" s="407">
        <f t="shared" si="3"/>
        <v>474.9</v>
      </c>
      <c r="G60" s="405">
        <v>387.1</v>
      </c>
      <c r="H60" s="406">
        <f t="shared" si="8"/>
        <v>0.44907192575406035</v>
      </c>
      <c r="I60" s="405">
        <f t="shared" si="9"/>
        <v>0</v>
      </c>
    </row>
    <row r="61" spans="1:9" s="532" customFormat="1" ht="21.75" customHeight="1">
      <c r="A61" s="533"/>
      <c r="B61" s="543" t="s">
        <v>406</v>
      </c>
      <c r="C61" s="544">
        <f>C62+C63</f>
        <v>527</v>
      </c>
      <c r="D61" s="545">
        <f>D62+D63</f>
        <v>0</v>
      </c>
      <c r="E61" s="546">
        <f>D61/C61</f>
        <v>0</v>
      </c>
      <c r="F61" s="547">
        <f>C61-D61</f>
        <v>527</v>
      </c>
      <c r="G61" s="544">
        <f>G62+G63</f>
        <v>0</v>
      </c>
      <c r="H61" s="546">
        <f aca="true" t="shared" si="11" ref="H61:H71">G61/C61</f>
        <v>0</v>
      </c>
      <c r="I61" s="544">
        <f t="shared" si="9"/>
        <v>0</v>
      </c>
    </row>
    <row r="62" spans="1:9" s="532" customFormat="1" ht="15.75" customHeight="1">
      <c r="A62" s="533"/>
      <c r="B62" s="501" t="s">
        <v>389</v>
      </c>
      <c r="C62" s="405">
        <v>0</v>
      </c>
      <c r="D62" s="540"/>
      <c r="E62" s="406"/>
      <c r="F62" s="407">
        <f>C62-D62</f>
        <v>0</v>
      </c>
      <c r="G62" s="405"/>
      <c r="H62" s="406"/>
      <c r="I62" s="405">
        <f t="shared" si="9"/>
        <v>0</v>
      </c>
    </row>
    <row r="63" spans="1:9" s="532" customFormat="1" ht="15.75" customHeight="1">
      <c r="A63" s="533"/>
      <c r="B63" s="501" t="s">
        <v>390</v>
      </c>
      <c r="C63" s="405">
        <v>527</v>
      </c>
      <c r="D63" s="540">
        <v>0</v>
      </c>
      <c r="E63" s="406">
        <f>D63/C63</f>
        <v>0</v>
      </c>
      <c r="F63" s="407">
        <f>C63-D63</f>
        <v>527</v>
      </c>
      <c r="G63" s="405"/>
      <c r="H63" s="406">
        <f t="shared" si="11"/>
        <v>0</v>
      </c>
      <c r="I63" s="405">
        <f t="shared" si="9"/>
        <v>0</v>
      </c>
    </row>
    <row r="64" spans="1:9" s="532" customFormat="1" ht="21" customHeight="1">
      <c r="A64" s="533"/>
      <c r="B64" s="548" t="s">
        <v>407</v>
      </c>
      <c r="C64" s="549">
        <f>C65+C69</f>
        <v>6155</v>
      </c>
      <c r="D64" s="550">
        <f>D65+D69</f>
        <v>75.7</v>
      </c>
      <c r="E64" s="398">
        <f t="shared" si="10"/>
        <v>0.012298943948009749</v>
      </c>
      <c r="F64" s="395">
        <f t="shared" si="3"/>
        <v>6079.3</v>
      </c>
      <c r="G64" s="549">
        <f>G65+G69</f>
        <v>75.7</v>
      </c>
      <c r="H64" s="398">
        <f t="shared" si="11"/>
        <v>0.012298943948009749</v>
      </c>
      <c r="I64" s="549">
        <f t="shared" si="9"/>
        <v>0</v>
      </c>
    </row>
    <row r="65" spans="1:9" s="532" customFormat="1" ht="15.75" customHeight="1">
      <c r="A65" s="533"/>
      <c r="B65" s="551" t="s">
        <v>408</v>
      </c>
      <c r="C65" s="552">
        <f>C66+C67+C68</f>
        <v>3390</v>
      </c>
      <c r="D65" s="553">
        <f>D66+D67+D68</f>
        <v>75.7</v>
      </c>
      <c r="E65" s="537">
        <f t="shared" si="10"/>
        <v>0.02233038348082596</v>
      </c>
      <c r="F65" s="554">
        <f t="shared" si="3"/>
        <v>3314.3</v>
      </c>
      <c r="G65" s="552">
        <f>G66+G67+G68</f>
        <v>75.7</v>
      </c>
      <c r="H65" s="537">
        <f t="shared" si="11"/>
        <v>0.02233038348082596</v>
      </c>
      <c r="I65" s="552">
        <f t="shared" si="9"/>
        <v>0</v>
      </c>
    </row>
    <row r="66" spans="1:9" s="532" customFormat="1" ht="15.75" customHeight="1">
      <c r="A66" s="533"/>
      <c r="B66" s="539" t="s">
        <v>409</v>
      </c>
      <c r="C66" s="405">
        <v>180</v>
      </c>
      <c r="D66" s="555">
        <v>0</v>
      </c>
      <c r="E66" s="445">
        <f>D66/C66</f>
        <v>0</v>
      </c>
      <c r="F66" s="556">
        <f>C66-D66</f>
        <v>180</v>
      </c>
      <c r="G66" s="405">
        <v>0</v>
      </c>
      <c r="H66" s="445">
        <f t="shared" si="11"/>
        <v>0</v>
      </c>
      <c r="I66" s="405">
        <f t="shared" si="9"/>
        <v>0</v>
      </c>
    </row>
    <row r="67" spans="1:9" s="532" customFormat="1" ht="14.25" customHeight="1">
      <c r="A67" s="533"/>
      <c r="B67" s="539" t="s">
        <v>410</v>
      </c>
      <c r="C67" s="405">
        <v>76</v>
      </c>
      <c r="D67" s="555">
        <v>75.7</v>
      </c>
      <c r="E67" s="445">
        <f>D67/C67</f>
        <v>0.9960526315789474</v>
      </c>
      <c r="F67" s="556">
        <f>C67-D67</f>
        <v>0.29999999999999716</v>
      </c>
      <c r="G67" s="405">
        <v>75.7</v>
      </c>
      <c r="H67" s="445">
        <f t="shared" si="11"/>
        <v>0.9960526315789474</v>
      </c>
      <c r="I67" s="405">
        <f t="shared" si="9"/>
        <v>0</v>
      </c>
    </row>
    <row r="68" spans="1:9" s="532" customFormat="1" ht="20.25" customHeight="1">
      <c r="A68" s="533"/>
      <c r="B68" s="557" t="s">
        <v>411</v>
      </c>
      <c r="C68" s="448">
        <v>3134</v>
      </c>
      <c r="D68" s="558">
        <v>0</v>
      </c>
      <c r="E68" s="559">
        <f t="shared" si="10"/>
        <v>0</v>
      </c>
      <c r="F68" s="560">
        <f t="shared" si="3"/>
        <v>3134</v>
      </c>
      <c r="G68" s="448">
        <v>0</v>
      </c>
      <c r="H68" s="559">
        <f t="shared" si="11"/>
        <v>0</v>
      </c>
      <c r="I68" s="448">
        <f t="shared" si="9"/>
        <v>0</v>
      </c>
    </row>
    <row r="69" spans="1:9" s="532" customFormat="1" ht="14.25" customHeight="1">
      <c r="A69" s="533"/>
      <c r="B69" s="551" t="s">
        <v>412</v>
      </c>
      <c r="C69" s="535">
        <f>C70+C71</f>
        <v>2765</v>
      </c>
      <c r="D69" s="561">
        <f>D70+D71</f>
        <v>0</v>
      </c>
      <c r="E69" s="537">
        <f t="shared" si="10"/>
        <v>0</v>
      </c>
      <c r="F69" s="554">
        <f t="shared" si="3"/>
        <v>2765</v>
      </c>
      <c r="G69" s="535">
        <f>G70+G71</f>
        <v>0</v>
      </c>
      <c r="H69" s="537">
        <f t="shared" si="11"/>
        <v>0</v>
      </c>
      <c r="I69" s="535">
        <f t="shared" si="9"/>
        <v>0</v>
      </c>
    </row>
    <row r="70" spans="1:9" s="532" customFormat="1" ht="12" customHeight="1">
      <c r="A70" s="533"/>
      <c r="B70" s="562" t="s">
        <v>413</v>
      </c>
      <c r="C70" s="405">
        <v>2065</v>
      </c>
      <c r="D70" s="555"/>
      <c r="E70" s="406">
        <f t="shared" si="10"/>
        <v>0</v>
      </c>
      <c r="F70" s="563">
        <f t="shared" si="3"/>
        <v>2065</v>
      </c>
      <c r="G70" s="405"/>
      <c r="H70" s="406">
        <f t="shared" si="11"/>
        <v>0</v>
      </c>
      <c r="I70" s="405">
        <f t="shared" si="9"/>
        <v>0</v>
      </c>
    </row>
    <row r="71" spans="1:9" s="532" customFormat="1" ht="13.5" customHeight="1">
      <c r="A71" s="533"/>
      <c r="B71" s="564" t="s">
        <v>414</v>
      </c>
      <c r="C71" s="409">
        <v>700</v>
      </c>
      <c r="D71" s="565"/>
      <c r="E71" s="410">
        <f t="shared" si="10"/>
        <v>0</v>
      </c>
      <c r="F71" s="433">
        <f t="shared" si="3"/>
        <v>700</v>
      </c>
      <c r="G71" s="409"/>
      <c r="H71" s="410">
        <f t="shared" si="11"/>
        <v>0</v>
      </c>
      <c r="I71" s="409">
        <f t="shared" si="9"/>
        <v>0</v>
      </c>
    </row>
    <row r="72" spans="1:9" s="532" customFormat="1" ht="20.25" customHeight="1">
      <c r="A72" s="529" t="s">
        <v>415</v>
      </c>
      <c r="B72" s="566" t="s">
        <v>416</v>
      </c>
      <c r="C72" s="506">
        <f>C73</f>
        <v>310</v>
      </c>
      <c r="D72" s="531">
        <f>D73</f>
        <v>0</v>
      </c>
      <c r="E72" s="384">
        <f aca="true" t="shared" si="12" ref="E72:E83">D72/C72</f>
        <v>0</v>
      </c>
      <c r="F72" s="395">
        <f t="shared" si="3"/>
        <v>310</v>
      </c>
      <c r="G72" s="506">
        <f>G73</f>
        <v>0</v>
      </c>
      <c r="H72" s="384">
        <f aca="true" t="shared" si="13" ref="H72:H83">G72/C72</f>
        <v>0</v>
      </c>
      <c r="I72" s="506">
        <f t="shared" si="9"/>
        <v>0</v>
      </c>
    </row>
    <row r="73" spans="1:9" s="1" customFormat="1" ht="16.5" customHeight="1">
      <c r="A73" s="567"/>
      <c r="B73" s="568" t="s">
        <v>417</v>
      </c>
      <c r="C73" s="458">
        <v>310</v>
      </c>
      <c r="D73" s="555"/>
      <c r="E73" s="406">
        <f t="shared" si="12"/>
        <v>0</v>
      </c>
      <c r="F73" s="407">
        <f t="shared" si="3"/>
        <v>310</v>
      </c>
      <c r="G73" s="458"/>
      <c r="H73" s="406">
        <f t="shared" si="13"/>
        <v>0</v>
      </c>
      <c r="I73" s="458">
        <f t="shared" si="9"/>
        <v>0</v>
      </c>
    </row>
    <row r="74" spans="1:9" s="1" customFormat="1" ht="16.5" customHeight="1">
      <c r="A74" s="569" t="s">
        <v>418</v>
      </c>
      <c r="B74" s="570" t="s">
        <v>419</v>
      </c>
      <c r="C74" s="506">
        <f>C75+C78+C81+C84</f>
        <v>10357</v>
      </c>
      <c r="D74" s="571">
        <f>D75+D78+D81+D84</f>
        <v>5247.400000000001</v>
      </c>
      <c r="E74" s="384">
        <f t="shared" si="12"/>
        <v>0.5066525055518007</v>
      </c>
      <c r="F74" s="395">
        <f t="shared" si="3"/>
        <v>5109.599999999999</v>
      </c>
      <c r="G74" s="506">
        <f>G75+G78+G81+G84</f>
        <v>5247.400000000001</v>
      </c>
      <c r="H74" s="384">
        <f t="shared" si="13"/>
        <v>0.5066525055518007</v>
      </c>
      <c r="I74" s="506">
        <f t="shared" si="9"/>
        <v>0</v>
      </c>
    </row>
    <row r="75" spans="1:9" s="532" customFormat="1" ht="19.5" customHeight="1">
      <c r="A75" s="572" t="s">
        <v>256</v>
      </c>
      <c r="B75" s="573" t="s">
        <v>420</v>
      </c>
      <c r="C75" s="574">
        <f>C76+C77</f>
        <v>7764</v>
      </c>
      <c r="D75" s="575">
        <f>D76+D77</f>
        <v>4232.3</v>
      </c>
      <c r="E75" s="576">
        <f t="shared" si="12"/>
        <v>0.545118495620814</v>
      </c>
      <c r="F75" s="577">
        <f t="shared" si="3"/>
        <v>3531.7</v>
      </c>
      <c r="G75" s="574">
        <f>G76+G77</f>
        <v>4232.3</v>
      </c>
      <c r="H75" s="576">
        <f t="shared" si="13"/>
        <v>0.545118495620814</v>
      </c>
      <c r="I75" s="574">
        <f t="shared" si="9"/>
        <v>0</v>
      </c>
    </row>
    <row r="76" spans="1:9" s="532" customFormat="1" ht="13.5" customHeight="1">
      <c r="A76" s="572"/>
      <c r="B76" s="578" t="s">
        <v>421</v>
      </c>
      <c r="C76" s="579">
        <v>6500</v>
      </c>
      <c r="D76" s="580">
        <v>3637.9</v>
      </c>
      <c r="E76" s="581">
        <f t="shared" si="12"/>
        <v>0.5596769230769231</v>
      </c>
      <c r="F76" s="407">
        <f t="shared" si="3"/>
        <v>2862.1</v>
      </c>
      <c r="G76" s="579">
        <v>3637.9</v>
      </c>
      <c r="H76" s="582">
        <f t="shared" si="13"/>
        <v>0.5596769230769231</v>
      </c>
      <c r="I76" s="579">
        <f t="shared" si="9"/>
        <v>0</v>
      </c>
    </row>
    <row r="77" spans="1:9" s="532" customFormat="1" ht="12.75" customHeight="1">
      <c r="A77" s="572"/>
      <c r="B77" s="578" t="s">
        <v>422</v>
      </c>
      <c r="C77" s="579">
        <v>1264</v>
      </c>
      <c r="D77" s="580">
        <v>594.4</v>
      </c>
      <c r="E77" s="581">
        <f t="shared" si="12"/>
        <v>0.47025316455696203</v>
      </c>
      <c r="F77" s="407">
        <f t="shared" si="3"/>
        <v>669.6</v>
      </c>
      <c r="G77" s="579">
        <v>594.4</v>
      </c>
      <c r="H77" s="582">
        <f t="shared" si="13"/>
        <v>0.47025316455696203</v>
      </c>
      <c r="I77" s="579">
        <f t="shared" si="9"/>
        <v>0</v>
      </c>
    </row>
    <row r="78" spans="1:9" s="532" customFormat="1" ht="16.5" customHeight="1">
      <c r="A78" s="572"/>
      <c r="B78" s="583" t="s">
        <v>423</v>
      </c>
      <c r="C78" s="574">
        <f>C79+C80</f>
        <v>974</v>
      </c>
      <c r="D78" s="584">
        <f>D79+D80</f>
        <v>365.6</v>
      </c>
      <c r="E78" s="402">
        <f t="shared" si="12"/>
        <v>0.37535934291581113</v>
      </c>
      <c r="F78" s="577">
        <f aca="true" t="shared" si="14" ref="F78:F83">C78-D78</f>
        <v>608.4</v>
      </c>
      <c r="G78" s="418">
        <f>G79+G80</f>
        <v>365.6</v>
      </c>
      <c r="H78" s="402">
        <f t="shared" si="13"/>
        <v>0.37535934291581113</v>
      </c>
      <c r="I78" s="574">
        <f aca="true" t="shared" si="15" ref="I78:I83">D78-G78</f>
        <v>0</v>
      </c>
    </row>
    <row r="79" spans="1:9" s="532" customFormat="1" ht="12.75" customHeight="1">
      <c r="A79" s="572"/>
      <c r="B79" s="578" t="s">
        <v>424</v>
      </c>
      <c r="C79" s="579">
        <v>874</v>
      </c>
      <c r="D79" s="580">
        <v>365.6</v>
      </c>
      <c r="E79" s="581">
        <f t="shared" si="12"/>
        <v>0.4183066361556064</v>
      </c>
      <c r="F79" s="407">
        <f t="shared" si="14"/>
        <v>508.4</v>
      </c>
      <c r="G79" s="579">
        <v>365.6</v>
      </c>
      <c r="H79" s="582">
        <f t="shared" si="13"/>
        <v>0.4183066361556064</v>
      </c>
      <c r="I79" s="579">
        <f t="shared" si="15"/>
        <v>0</v>
      </c>
    </row>
    <row r="80" spans="1:9" s="532" customFormat="1" ht="12" customHeight="1">
      <c r="A80" s="572"/>
      <c r="B80" s="585" t="s">
        <v>425</v>
      </c>
      <c r="C80" s="579">
        <v>100</v>
      </c>
      <c r="D80" s="580"/>
      <c r="E80" s="581">
        <f t="shared" si="12"/>
        <v>0</v>
      </c>
      <c r="F80" s="407">
        <f t="shared" si="14"/>
        <v>100</v>
      </c>
      <c r="G80" s="579"/>
      <c r="H80" s="582">
        <f t="shared" si="13"/>
        <v>0</v>
      </c>
      <c r="I80" s="579">
        <f t="shared" si="15"/>
        <v>0</v>
      </c>
    </row>
    <row r="81" spans="1:9" s="532" customFormat="1" ht="20.25" customHeight="1">
      <c r="A81" s="572"/>
      <c r="B81" s="586" t="s">
        <v>426</v>
      </c>
      <c r="C81" s="574">
        <f>C82+C83</f>
        <v>676</v>
      </c>
      <c r="D81" s="584">
        <f>D82+D83</f>
        <v>238.9</v>
      </c>
      <c r="E81" s="402">
        <f t="shared" si="12"/>
        <v>0.35340236686390536</v>
      </c>
      <c r="F81" s="577">
        <f t="shared" si="14"/>
        <v>437.1</v>
      </c>
      <c r="G81" s="418">
        <f>G82+G83</f>
        <v>238.9</v>
      </c>
      <c r="H81" s="402">
        <f t="shared" si="13"/>
        <v>0.35340236686390536</v>
      </c>
      <c r="I81" s="574">
        <f t="shared" si="15"/>
        <v>0</v>
      </c>
    </row>
    <row r="82" spans="1:9" s="532" customFormat="1" ht="12.75" customHeight="1">
      <c r="A82" s="572"/>
      <c r="B82" s="578" t="s">
        <v>424</v>
      </c>
      <c r="C82" s="579">
        <v>636</v>
      </c>
      <c r="D82" s="580">
        <v>238.9</v>
      </c>
      <c r="E82" s="581">
        <f t="shared" si="12"/>
        <v>0.37562893081761006</v>
      </c>
      <c r="F82" s="407">
        <f t="shared" si="14"/>
        <v>397.1</v>
      </c>
      <c r="G82" s="579">
        <v>238.9</v>
      </c>
      <c r="H82" s="582">
        <f t="shared" si="13"/>
        <v>0.37562893081761006</v>
      </c>
      <c r="I82" s="579">
        <f t="shared" si="15"/>
        <v>0</v>
      </c>
    </row>
    <row r="83" spans="1:9" s="532" customFormat="1" ht="17.25" customHeight="1">
      <c r="A83" s="572"/>
      <c r="B83" s="587" t="s">
        <v>427</v>
      </c>
      <c r="C83" s="579">
        <v>40</v>
      </c>
      <c r="D83" s="580"/>
      <c r="E83" s="581">
        <f t="shared" si="12"/>
        <v>0</v>
      </c>
      <c r="F83" s="407">
        <f t="shared" si="14"/>
        <v>40</v>
      </c>
      <c r="G83" s="579"/>
      <c r="H83" s="582">
        <f t="shared" si="13"/>
        <v>0</v>
      </c>
      <c r="I83" s="579">
        <f t="shared" si="15"/>
        <v>0</v>
      </c>
    </row>
    <row r="84" spans="1:9" s="532" customFormat="1" ht="18.75" customHeight="1">
      <c r="A84" s="572"/>
      <c r="B84" s="586" t="s">
        <v>428</v>
      </c>
      <c r="C84" s="574">
        <f>C85+C86</f>
        <v>943</v>
      </c>
      <c r="D84" s="584">
        <f>D85+D86</f>
        <v>410.6</v>
      </c>
      <c r="E84" s="402">
        <f aca="true" t="shared" si="16" ref="E84:E92">D84/C84</f>
        <v>0.43541887592788975</v>
      </c>
      <c r="F84" s="577">
        <f t="shared" si="3"/>
        <v>532.4</v>
      </c>
      <c r="G84" s="418">
        <f>G85+G86</f>
        <v>410.6</v>
      </c>
      <c r="H84" s="402">
        <f>G84/C84</f>
        <v>0.43541887592788975</v>
      </c>
      <c r="I84" s="574">
        <f t="shared" si="9"/>
        <v>0</v>
      </c>
    </row>
    <row r="85" spans="1:9" s="532" customFormat="1" ht="12.75" customHeight="1">
      <c r="A85" s="572"/>
      <c r="B85" s="578" t="s">
        <v>424</v>
      </c>
      <c r="C85" s="579">
        <v>943</v>
      </c>
      <c r="D85" s="580">
        <v>410.6</v>
      </c>
      <c r="E85" s="581">
        <f t="shared" si="16"/>
        <v>0.43541887592788975</v>
      </c>
      <c r="F85" s="407">
        <f>C85-D85</f>
        <v>532.4</v>
      </c>
      <c r="G85" s="579">
        <v>410.6</v>
      </c>
      <c r="H85" s="582">
        <f>G85/C85</f>
        <v>0.43541887592788975</v>
      </c>
      <c r="I85" s="579">
        <f t="shared" si="9"/>
        <v>0</v>
      </c>
    </row>
    <row r="86" spans="1:9" s="532" customFormat="1" ht="11.25" customHeight="1">
      <c r="A86" s="572"/>
      <c r="B86" s="585" t="s">
        <v>425</v>
      </c>
      <c r="C86" s="579">
        <v>0</v>
      </c>
      <c r="D86" s="580"/>
      <c r="E86" s="581"/>
      <c r="F86" s="407">
        <f>C86-D86</f>
        <v>0</v>
      </c>
      <c r="G86" s="579"/>
      <c r="H86" s="582"/>
      <c r="I86" s="579">
        <f t="shared" si="9"/>
        <v>0</v>
      </c>
    </row>
    <row r="87" spans="1:9" s="1" customFormat="1" ht="21" customHeight="1">
      <c r="A87" s="588" t="s">
        <v>429</v>
      </c>
      <c r="B87" s="566" t="s">
        <v>430</v>
      </c>
      <c r="C87" s="506">
        <f>C88+C89</f>
        <v>4433</v>
      </c>
      <c r="D87" s="504">
        <f>D88+D89</f>
        <v>1938.9</v>
      </c>
      <c r="E87" s="384">
        <f t="shared" si="16"/>
        <v>0.4373787502819761</v>
      </c>
      <c r="F87" s="395">
        <f>C87-D87</f>
        <v>2494.1</v>
      </c>
      <c r="G87" s="506">
        <f>G88+G89</f>
        <v>1938.9</v>
      </c>
      <c r="H87" s="384">
        <f>G87/C87</f>
        <v>0.4373787502819761</v>
      </c>
      <c r="I87" s="506">
        <f t="shared" si="9"/>
        <v>0</v>
      </c>
    </row>
    <row r="88" spans="1:9" s="1" customFormat="1" ht="15" customHeight="1">
      <c r="A88" s="589" t="s">
        <v>431</v>
      </c>
      <c r="B88" s="583" t="s">
        <v>432</v>
      </c>
      <c r="C88" s="418">
        <v>4083</v>
      </c>
      <c r="D88" s="401">
        <v>1938.9</v>
      </c>
      <c r="E88" s="402">
        <f t="shared" si="16"/>
        <v>0.47487141807494493</v>
      </c>
      <c r="F88" s="403">
        <f>C88-D88</f>
        <v>2144.1</v>
      </c>
      <c r="G88" s="418">
        <v>1938.9</v>
      </c>
      <c r="H88" s="402">
        <f>G88/C88</f>
        <v>0.47487141807494493</v>
      </c>
      <c r="I88" s="418">
        <f t="shared" si="9"/>
        <v>0</v>
      </c>
    </row>
    <row r="89" spans="1:9" s="1" customFormat="1" ht="24" customHeight="1">
      <c r="A89" s="589"/>
      <c r="B89" s="590" t="s">
        <v>433</v>
      </c>
      <c r="C89" s="422">
        <v>350</v>
      </c>
      <c r="D89" s="409"/>
      <c r="E89" s="410"/>
      <c r="F89" s="411">
        <f>C89-D89</f>
        <v>350</v>
      </c>
      <c r="G89" s="422"/>
      <c r="H89" s="410"/>
      <c r="I89" s="422">
        <f t="shared" si="9"/>
        <v>0</v>
      </c>
    </row>
    <row r="90" spans="1:9" s="1" customFormat="1" ht="49.5" customHeight="1">
      <c r="A90" s="591"/>
      <c r="B90" s="592"/>
      <c r="C90" s="513"/>
      <c r="D90" s="514"/>
      <c r="E90" s="515"/>
      <c r="F90" s="516"/>
      <c r="G90" s="513"/>
      <c r="H90" s="515"/>
      <c r="I90" s="513"/>
    </row>
    <row r="91" spans="1:9" s="1" customFormat="1" ht="78.75" customHeight="1">
      <c r="A91" s="593"/>
      <c r="B91" s="518"/>
      <c r="C91" s="519"/>
      <c r="D91" s="520"/>
      <c r="E91" s="521"/>
      <c r="F91" s="522"/>
      <c r="G91" s="519"/>
      <c r="H91" s="521"/>
      <c r="I91" s="519"/>
    </row>
    <row r="92" spans="1:9" s="1" customFormat="1" ht="18.75" customHeight="1">
      <c r="A92" s="523" t="s">
        <v>434</v>
      </c>
      <c r="B92" s="594" t="s">
        <v>435</v>
      </c>
      <c r="C92" s="525">
        <f>C94+C95+C96+C97</f>
        <v>323770.20000000007</v>
      </c>
      <c r="D92" s="525">
        <f>D94+D95+D96+D97</f>
        <v>177685.9</v>
      </c>
      <c r="E92" s="527">
        <f t="shared" si="16"/>
        <v>0.5488025148701146</v>
      </c>
      <c r="F92" s="411">
        <f aca="true" t="shared" si="17" ref="F92:F99">C92-D92</f>
        <v>146084.30000000008</v>
      </c>
      <c r="G92" s="525">
        <f>G94+G95+G96+G97</f>
        <v>177685.9</v>
      </c>
      <c r="H92" s="527">
        <f>G92/C92</f>
        <v>0.5488025148701146</v>
      </c>
      <c r="I92" s="525">
        <f>D92-G92</f>
        <v>0</v>
      </c>
    </row>
    <row r="93" spans="1:9" s="1" customFormat="1" ht="12" customHeight="1">
      <c r="A93" s="470"/>
      <c r="B93" s="595" t="s">
        <v>346</v>
      </c>
      <c r="C93" s="596">
        <f>C92/C321*100</f>
        <v>63.12617994722884</v>
      </c>
      <c r="D93" s="596">
        <f>D92/D321*100</f>
        <v>73.26673516983398</v>
      </c>
      <c r="E93" s="597"/>
      <c r="F93" s="391">
        <f t="shared" si="17"/>
        <v>-10.140555222605137</v>
      </c>
      <c r="G93" s="596">
        <f>G92/G321*100</f>
        <v>73.26676538054116</v>
      </c>
      <c r="H93" s="597"/>
      <c r="I93" s="596"/>
    </row>
    <row r="94" spans="1:9" s="532" customFormat="1" ht="11.25" customHeight="1">
      <c r="A94" s="598" t="s">
        <v>436</v>
      </c>
      <c r="B94" s="599" t="s">
        <v>437</v>
      </c>
      <c r="C94" s="600">
        <f>C132</f>
        <v>114400</v>
      </c>
      <c r="D94" s="600">
        <f>D132</f>
        <v>60254.799999999996</v>
      </c>
      <c r="E94" s="601">
        <f aca="true" t="shared" si="18" ref="E94:E99">D94/C94</f>
        <v>0.5267027972027971</v>
      </c>
      <c r="F94" s="450">
        <f t="shared" si="17"/>
        <v>54145.200000000004</v>
      </c>
      <c r="G94" s="600">
        <f>G132</f>
        <v>60254.799999999996</v>
      </c>
      <c r="H94" s="601">
        <f aca="true" t="shared" si="19" ref="H94:H99">G94/C94</f>
        <v>0.5267027972027971</v>
      </c>
      <c r="I94" s="600">
        <f aca="true" t="shared" si="20" ref="I94:I159">D94-G94</f>
        <v>0</v>
      </c>
    </row>
    <row r="95" spans="1:9" s="532" customFormat="1" ht="10.5" customHeight="1">
      <c r="A95" s="598" t="s">
        <v>438</v>
      </c>
      <c r="B95" s="599" t="s">
        <v>439</v>
      </c>
      <c r="C95" s="600">
        <f>C239</f>
        <v>195667.80000000002</v>
      </c>
      <c r="D95" s="600">
        <f>D239</f>
        <v>112034</v>
      </c>
      <c r="E95" s="601">
        <f t="shared" si="18"/>
        <v>0.5725724927657999</v>
      </c>
      <c r="F95" s="450">
        <f t="shared" si="17"/>
        <v>83633.80000000002</v>
      </c>
      <c r="G95" s="600">
        <f>G239</f>
        <v>112034</v>
      </c>
      <c r="H95" s="601">
        <f t="shared" si="19"/>
        <v>0.5725724927657999</v>
      </c>
      <c r="I95" s="600">
        <f t="shared" si="20"/>
        <v>0</v>
      </c>
    </row>
    <row r="96" spans="1:9" s="532" customFormat="1" ht="12.75" customHeight="1">
      <c r="A96" s="598" t="s">
        <v>440</v>
      </c>
      <c r="B96" s="599" t="s">
        <v>441</v>
      </c>
      <c r="C96" s="600">
        <f>C249</f>
        <v>4446.4</v>
      </c>
      <c r="D96" s="600">
        <f>D249</f>
        <v>1937.5</v>
      </c>
      <c r="E96" s="601">
        <f t="shared" si="18"/>
        <v>0.4357457718603815</v>
      </c>
      <c r="F96" s="450">
        <f t="shared" si="17"/>
        <v>2508.8999999999996</v>
      </c>
      <c r="G96" s="600">
        <f>G249</f>
        <v>1937.5</v>
      </c>
      <c r="H96" s="601">
        <f t="shared" si="19"/>
        <v>0.4357457718603815</v>
      </c>
      <c r="I96" s="600">
        <f t="shared" si="20"/>
        <v>0</v>
      </c>
    </row>
    <row r="97" spans="1:9" s="532" customFormat="1" ht="12" customHeight="1">
      <c r="A97" s="602" t="s">
        <v>442</v>
      </c>
      <c r="B97" s="603" t="s">
        <v>443</v>
      </c>
      <c r="C97" s="604">
        <f>C257</f>
        <v>9256</v>
      </c>
      <c r="D97" s="604">
        <f>D257</f>
        <v>3459.6</v>
      </c>
      <c r="E97" s="527">
        <f t="shared" si="18"/>
        <v>0.37376836646499567</v>
      </c>
      <c r="F97" s="411">
        <f t="shared" si="17"/>
        <v>5796.4</v>
      </c>
      <c r="G97" s="604">
        <f>G257</f>
        <v>3459.6</v>
      </c>
      <c r="H97" s="527">
        <f t="shared" si="19"/>
        <v>0.37376836646499567</v>
      </c>
      <c r="I97" s="604">
        <f t="shared" si="20"/>
        <v>0</v>
      </c>
    </row>
    <row r="98" spans="1:9" s="1" customFormat="1" ht="9.75" customHeight="1">
      <c r="A98" s="605"/>
      <c r="B98" s="606" t="s">
        <v>444</v>
      </c>
      <c r="C98" s="308">
        <v>7833</v>
      </c>
      <c r="D98" s="308">
        <v>3778.7</v>
      </c>
      <c r="E98" s="607">
        <f t="shared" si="18"/>
        <v>0.4824077620324269</v>
      </c>
      <c r="F98" s="608">
        <f t="shared" si="17"/>
        <v>4054.3</v>
      </c>
      <c r="G98" s="308">
        <v>3778.7</v>
      </c>
      <c r="H98" s="607">
        <f t="shared" si="19"/>
        <v>0.4824077620324269</v>
      </c>
      <c r="I98" s="308">
        <f t="shared" si="20"/>
        <v>0</v>
      </c>
    </row>
    <row r="99" spans="1:9" s="1" customFormat="1" ht="9.75" customHeight="1">
      <c r="A99" s="605"/>
      <c r="B99" s="609" t="s">
        <v>445</v>
      </c>
      <c r="C99" s="308">
        <v>13339</v>
      </c>
      <c r="D99" s="308">
        <v>7207.8</v>
      </c>
      <c r="E99" s="607">
        <f t="shared" si="18"/>
        <v>0.5403553489766849</v>
      </c>
      <c r="F99" s="608">
        <f t="shared" si="17"/>
        <v>6131.2</v>
      </c>
      <c r="G99" s="308">
        <v>7207.8</v>
      </c>
      <c r="H99" s="607">
        <f t="shared" si="19"/>
        <v>0.5403553489766849</v>
      </c>
      <c r="I99" s="308">
        <f t="shared" si="20"/>
        <v>0</v>
      </c>
    </row>
    <row r="100" spans="1:9" s="1" customFormat="1" ht="9.75" customHeight="1">
      <c r="A100" s="605"/>
      <c r="B100" s="609" t="s">
        <v>446</v>
      </c>
      <c r="C100" s="308">
        <v>6589</v>
      </c>
      <c r="D100" s="308">
        <v>3254.7</v>
      </c>
      <c r="E100" s="607">
        <f aca="true" t="shared" si="21" ref="E100:E131">D100/C100</f>
        <v>0.49395962968584</v>
      </c>
      <c r="F100" s="608">
        <f aca="true" t="shared" si="22" ref="F100:F131">C100-D100</f>
        <v>3334.3</v>
      </c>
      <c r="G100" s="308">
        <v>3254.7</v>
      </c>
      <c r="H100" s="607">
        <f aca="true" t="shared" si="23" ref="H100:H131">G100/C100</f>
        <v>0.49395962968584</v>
      </c>
      <c r="I100" s="308">
        <f t="shared" si="20"/>
        <v>0</v>
      </c>
    </row>
    <row r="101" spans="1:9" s="1" customFormat="1" ht="9.75" customHeight="1">
      <c r="A101" s="605"/>
      <c r="B101" s="609" t="s">
        <v>447</v>
      </c>
      <c r="C101" s="308">
        <v>5494</v>
      </c>
      <c r="D101" s="308">
        <v>2827.9</v>
      </c>
      <c r="E101" s="607">
        <f t="shared" si="21"/>
        <v>0.5147251547142337</v>
      </c>
      <c r="F101" s="608">
        <f t="shared" si="22"/>
        <v>2666.1</v>
      </c>
      <c r="G101" s="308">
        <v>2827.9</v>
      </c>
      <c r="H101" s="607">
        <f t="shared" si="23"/>
        <v>0.5147251547142337</v>
      </c>
      <c r="I101" s="308">
        <f t="shared" si="20"/>
        <v>0</v>
      </c>
    </row>
    <row r="102" spans="1:9" s="1" customFormat="1" ht="9.75" customHeight="1">
      <c r="A102" s="605"/>
      <c r="B102" s="609" t="s">
        <v>448</v>
      </c>
      <c r="C102" s="308">
        <v>5782</v>
      </c>
      <c r="D102" s="308">
        <v>3077.3</v>
      </c>
      <c r="E102" s="607">
        <f t="shared" si="21"/>
        <v>0.5322206848841232</v>
      </c>
      <c r="F102" s="608">
        <f t="shared" si="22"/>
        <v>2704.7</v>
      </c>
      <c r="G102" s="308">
        <v>3077.3</v>
      </c>
      <c r="H102" s="607">
        <f t="shared" si="23"/>
        <v>0.5322206848841232</v>
      </c>
      <c r="I102" s="308">
        <f t="shared" si="20"/>
        <v>0</v>
      </c>
    </row>
    <row r="103" spans="1:9" s="1" customFormat="1" ht="9.75" customHeight="1">
      <c r="A103" s="605"/>
      <c r="B103" s="609" t="s">
        <v>449</v>
      </c>
      <c r="C103" s="308">
        <v>9882</v>
      </c>
      <c r="D103" s="308">
        <v>5253.3</v>
      </c>
      <c r="E103" s="607">
        <f t="shared" si="21"/>
        <v>0.5316029143897997</v>
      </c>
      <c r="F103" s="608">
        <f t="shared" si="22"/>
        <v>4628.7</v>
      </c>
      <c r="G103" s="308">
        <v>5253.3</v>
      </c>
      <c r="H103" s="607">
        <f t="shared" si="23"/>
        <v>0.5316029143897997</v>
      </c>
      <c r="I103" s="308">
        <f t="shared" si="20"/>
        <v>0</v>
      </c>
    </row>
    <row r="104" spans="1:9" s="1" customFormat="1" ht="9.75" customHeight="1">
      <c r="A104" s="605"/>
      <c r="B104" s="609" t="s">
        <v>450</v>
      </c>
      <c r="C104" s="308">
        <v>10193</v>
      </c>
      <c r="D104" s="308">
        <v>5642.1</v>
      </c>
      <c r="E104" s="607">
        <f t="shared" si="21"/>
        <v>0.5535269302462474</v>
      </c>
      <c r="F104" s="608">
        <f t="shared" si="22"/>
        <v>4550.9</v>
      </c>
      <c r="G104" s="308">
        <v>5642.1</v>
      </c>
      <c r="H104" s="607">
        <f t="shared" si="23"/>
        <v>0.5535269302462474</v>
      </c>
      <c r="I104" s="308">
        <f t="shared" si="20"/>
        <v>0</v>
      </c>
    </row>
    <row r="105" spans="1:9" s="1" customFormat="1" ht="9.75" customHeight="1">
      <c r="A105" s="605"/>
      <c r="B105" s="609" t="s">
        <v>451</v>
      </c>
      <c r="C105" s="308">
        <v>9777</v>
      </c>
      <c r="D105" s="308">
        <v>5072.6</v>
      </c>
      <c r="E105" s="607">
        <f t="shared" si="21"/>
        <v>0.5188299069244144</v>
      </c>
      <c r="F105" s="608">
        <f t="shared" si="22"/>
        <v>4704.4</v>
      </c>
      <c r="G105" s="308">
        <v>5072.6</v>
      </c>
      <c r="H105" s="607">
        <f t="shared" si="23"/>
        <v>0.5188299069244144</v>
      </c>
      <c r="I105" s="308">
        <f t="shared" si="20"/>
        <v>0</v>
      </c>
    </row>
    <row r="106" spans="1:9" s="1" customFormat="1" ht="9.75" customHeight="1">
      <c r="A106" s="605"/>
      <c r="B106" s="609" t="s">
        <v>452</v>
      </c>
      <c r="C106" s="308">
        <v>9844</v>
      </c>
      <c r="D106" s="308">
        <v>5363</v>
      </c>
      <c r="E106" s="607">
        <f t="shared" si="21"/>
        <v>0.5447988622511174</v>
      </c>
      <c r="F106" s="608">
        <f t="shared" si="22"/>
        <v>4481</v>
      </c>
      <c r="G106" s="308">
        <v>5363</v>
      </c>
      <c r="H106" s="607">
        <f t="shared" si="23"/>
        <v>0.5447988622511174</v>
      </c>
      <c r="I106" s="308">
        <f t="shared" si="20"/>
        <v>0</v>
      </c>
    </row>
    <row r="107" spans="1:9" s="1" customFormat="1" ht="9.75" customHeight="1">
      <c r="A107" s="605"/>
      <c r="B107" s="609" t="s">
        <v>453</v>
      </c>
      <c r="C107" s="308">
        <v>10853</v>
      </c>
      <c r="D107" s="308">
        <v>5880.5</v>
      </c>
      <c r="E107" s="607">
        <f t="shared" si="21"/>
        <v>0.5418317515894223</v>
      </c>
      <c r="F107" s="608">
        <f t="shared" si="22"/>
        <v>4972.5</v>
      </c>
      <c r="G107" s="308">
        <v>5880.5</v>
      </c>
      <c r="H107" s="607">
        <f t="shared" si="23"/>
        <v>0.5418317515894223</v>
      </c>
      <c r="I107" s="308">
        <f t="shared" si="20"/>
        <v>0</v>
      </c>
    </row>
    <row r="108" spans="1:9" s="1" customFormat="1" ht="9.75" customHeight="1">
      <c r="A108" s="605"/>
      <c r="B108" s="609" t="s">
        <v>454</v>
      </c>
      <c r="C108" s="308">
        <v>11285</v>
      </c>
      <c r="D108" s="308">
        <v>5934.7</v>
      </c>
      <c r="E108" s="607">
        <f t="shared" si="21"/>
        <v>0.5258927780239255</v>
      </c>
      <c r="F108" s="608">
        <f t="shared" si="22"/>
        <v>5350.3</v>
      </c>
      <c r="G108" s="308">
        <v>5934.7</v>
      </c>
      <c r="H108" s="607">
        <f t="shared" si="23"/>
        <v>0.5258927780239255</v>
      </c>
      <c r="I108" s="308">
        <f t="shared" si="20"/>
        <v>0</v>
      </c>
    </row>
    <row r="109" spans="1:9" s="1" customFormat="1" ht="9.75" customHeight="1">
      <c r="A109" s="605"/>
      <c r="B109" s="610" t="s">
        <v>455</v>
      </c>
      <c r="C109" s="611">
        <v>11851</v>
      </c>
      <c r="D109" s="308">
        <v>6573.6</v>
      </c>
      <c r="E109" s="612">
        <f t="shared" si="21"/>
        <v>0.5546873681545862</v>
      </c>
      <c r="F109" s="613">
        <f t="shared" si="22"/>
        <v>5277.4</v>
      </c>
      <c r="G109" s="611">
        <v>6573.6</v>
      </c>
      <c r="H109" s="612">
        <f t="shared" si="23"/>
        <v>0.5546873681545862</v>
      </c>
      <c r="I109" s="611">
        <f t="shared" si="20"/>
        <v>0</v>
      </c>
    </row>
    <row r="110" spans="1:9" s="1" customFormat="1" ht="13.5" customHeight="1">
      <c r="A110" s="614" t="s">
        <v>456</v>
      </c>
      <c r="B110" s="614"/>
      <c r="C110" s="36">
        <f>C98+C99+C100+C101+C102+C103+C104+C105+C106+C107+C108+C109</f>
        <v>112722</v>
      </c>
      <c r="D110" s="36">
        <f>D98+D99+D100+D101+D102+D103+D104+D105+D106+D107+D108+D109</f>
        <v>59866.2</v>
      </c>
      <c r="E110" s="615">
        <f t="shared" si="21"/>
        <v>0.5310959706179805</v>
      </c>
      <c r="F110" s="616">
        <f t="shared" si="22"/>
        <v>52855.8</v>
      </c>
      <c r="G110" s="36">
        <f>G98+G99+G100+G101+G102+G103+G104+G105+G106+G107+G108+G109</f>
        <v>59866.2</v>
      </c>
      <c r="H110" s="615">
        <f t="shared" si="23"/>
        <v>0.5310959706179805</v>
      </c>
      <c r="I110" s="36">
        <f t="shared" si="20"/>
        <v>0</v>
      </c>
    </row>
    <row r="111" spans="1:9" s="1" customFormat="1" ht="20.25" customHeight="1">
      <c r="A111" s="617" t="s">
        <v>457</v>
      </c>
      <c r="B111" s="617"/>
      <c r="C111" s="618">
        <f>C112+C113+C114+C115+C116+C117+C118+C119+C120+C121+C122+C123</f>
        <v>1398</v>
      </c>
      <c r="D111" s="618">
        <f>D112+D113+D114+D115+D116+D117+D118+D119+D120+D121+D122+D123</f>
        <v>303.59999999999997</v>
      </c>
      <c r="E111" s="619">
        <f>D111/C111</f>
        <v>0.2171673819742489</v>
      </c>
      <c r="F111" s="620">
        <f>C111-D111</f>
        <v>1094.4</v>
      </c>
      <c r="G111" s="618">
        <f>G112+G113+G114+G115+G116+G117+G118+G119+G120+G121+G122+G123</f>
        <v>303.59999999999997</v>
      </c>
      <c r="H111" s="619">
        <f>G111/C111</f>
        <v>0.2171673819742489</v>
      </c>
      <c r="I111" s="618">
        <f>D111-G111</f>
        <v>0</v>
      </c>
    </row>
    <row r="112" spans="1:9" s="1" customFormat="1" ht="9.75" customHeight="1">
      <c r="A112" s="621" t="s">
        <v>256</v>
      </c>
      <c r="B112" s="606" t="s">
        <v>444</v>
      </c>
      <c r="C112" s="308">
        <v>84</v>
      </c>
      <c r="D112" s="308">
        <v>14.3</v>
      </c>
      <c r="E112" s="607">
        <f t="shared" si="21"/>
        <v>0.17023809523809524</v>
      </c>
      <c r="F112" s="608">
        <f t="shared" si="22"/>
        <v>69.7</v>
      </c>
      <c r="G112" s="308">
        <v>14.3</v>
      </c>
      <c r="H112" s="607">
        <f t="shared" si="23"/>
        <v>0.17023809523809524</v>
      </c>
      <c r="I112" s="308">
        <f t="shared" si="20"/>
        <v>0</v>
      </c>
    </row>
    <row r="113" spans="1:9" s="1" customFormat="1" ht="9.75" customHeight="1">
      <c r="A113" s="621"/>
      <c r="B113" s="609" t="s">
        <v>445</v>
      </c>
      <c r="C113" s="308">
        <v>92</v>
      </c>
      <c r="D113" s="308">
        <v>36.6</v>
      </c>
      <c r="E113" s="607">
        <f t="shared" si="21"/>
        <v>0.3978260869565218</v>
      </c>
      <c r="F113" s="608">
        <f t="shared" si="22"/>
        <v>55.4</v>
      </c>
      <c r="G113" s="308">
        <v>36.6</v>
      </c>
      <c r="H113" s="607">
        <f t="shared" si="23"/>
        <v>0.3978260869565218</v>
      </c>
      <c r="I113" s="308">
        <f t="shared" si="20"/>
        <v>0</v>
      </c>
    </row>
    <row r="114" spans="1:9" s="1" customFormat="1" ht="9.75" customHeight="1">
      <c r="A114" s="621"/>
      <c r="B114" s="609" t="s">
        <v>446</v>
      </c>
      <c r="C114" s="308">
        <v>410</v>
      </c>
      <c r="D114" s="308">
        <v>73.7</v>
      </c>
      <c r="E114" s="607">
        <f t="shared" si="21"/>
        <v>0.1797560975609756</v>
      </c>
      <c r="F114" s="608">
        <f t="shared" si="22"/>
        <v>336.3</v>
      </c>
      <c r="G114" s="308">
        <v>73.7</v>
      </c>
      <c r="H114" s="607">
        <f t="shared" si="23"/>
        <v>0.1797560975609756</v>
      </c>
      <c r="I114" s="308">
        <f t="shared" si="20"/>
        <v>0</v>
      </c>
    </row>
    <row r="115" spans="1:9" s="1" customFormat="1" ht="9.75" customHeight="1">
      <c r="A115" s="621"/>
      <c r="B115" s="609" t="s">
        <v>447</v>
      </c>
      <c r="C115" s="308">
        <v>66</v>
      </c>
      <c r="D115" s="308">
        <v>0</v>
      </c>
      <c r="E115" s="607">
        <f t="shared" si="21"/>
        <v>0</v>
      </c>
      <c r="F115" s="608">
        <f t="shared" si="22"/>
        <v>66</v>
      </c>
      <c r="G115" s="308">
        <v>0</v>
      </c>
      <c r="H115" s="607">
        <f t="shared" si="23"/>
        <v>0</v>
      </c>
      <c r="I115" s="308">
        <f t="shared" si="20"/>
        <v>0</v>
      </c>
    </row>
    <row r="116" spans="1:9" s="1" customFormat="1" ht="9.75" customHeight="1">
      <c r="A116" s="621"/>
      <c r="B116" s="609" t="s">
        <v>448</v>
      </c>
      <c r="C116" s="308">
        <v>57</v>
      </c>
      <c r="D116" s="308">
        <v>14.2</v>
      </c>
      <c r="E116" s="607">
        <f t="shared" si="21"/>
        <v>0.24912280701754386</v>
      </c>
      <c r="F116" s="608">
        <f t="shared" si="22"/>
        <v>42.8</v>
      </c>
      <c r="G116" s="308">
        <v>14.2</v>
      </c>
      <c r="H116" s="607">
        <f t="shared" si="23"/>
        <v>0.24912280701754386</v>
      </c>
      <c r="I116" s="308">
        <f t="shared" si="20"/>
        <v>0</v>
      </c>
    </row>
    <row r="117" spans="1:9" s="1" customFormat="1" ht="9.75" customHeight="1">
      <c r="A117" s="621"/>
      <c r="B117" s="609" t="s">
        <v>449</v>
      </c>
      <c r="C117" s="308">
        <v>32</v>
      </c>
      <c r="D117" s="308">
        <v>0</v>
      </c>
      <c r="E117" s="607">
        <f t="shared" si="21"/>
        <v>0</v>
      </c>
      <c r="F117" s="608">
        <f t="shared" si="22"/>
        <v>32</v>
      </c>
      <c r="G117" s="308">
        <v>0</v>
      </c>
      <c r="H117" s="607">
        <f t="shared" si="23"/>
        <v>0</v>
      </c>
      <c r="I117" s="308">
        <f t="shared" si="20"/>
        <v>0</v>
      </c>
    </row>
    <row r="118" spans="1:9" s="1" customFormat="1" ht="9.75" customHeight="1">
      <c r="A118" s="621"/>
      <c r="B118" s="609" t="s">
        <v>450</v>
      </c>
      <c r="C118" s="308">
        <v>88</v>
      </c>
      <c r="D118" s="308">
        <v>33.5</v>
      </c>
      <c r="E118" s="607">
        <f t="shared" si="21"/>
        <v>0.3806818181818182</v>
      </c>
      <c r="F118" s="608">
        <f t="shared" si="22"/>
        <v>54.5</v>
      </c>
      <c r="G118" s="308">
        <v>33.5</v>
      </c>
      <c r="H118" s="607">
        <f t="shared" si="23"/>
        <v>0.3806818181818182</v>
      </c>
      <c r="I118" s="308">
        <f t="shared" si="20"/>
        <v>0</v>
      </c>
    </row>
    <row r="119" spans="1:9" s="1" customFormat="1" ht="9.75" customHeight="1">
      <c r="A119" s="621"/>
      <c r="B119" s="609" t="s">
        <v>451</v>
      </c>
      <c r="C119" s="308">
        <v>238</v>
      </c>
      <c r="D119" s="308">
        <v>4.7</v>
      </c>
      <c r="E119" s="607">
        <f t="shared" si="21"/>
        <v>0.019747899159663865</v>
      </c>
      <c r="F119" s="608">
        <f t="shared" si="22"/>
        <v>233.3</v>
      </c>
      <c r="G119" s="308">
        <v>4.7</v>
      </c>
      <c r="H119" s="607">
        <f t="shared" si="23"/>
        <v>0.019747899159663865</v>
      </c>
      <c r="I119" s="308">
        <f t="shared" si="20"/>
        <v>0</v>
      </c>
    </row>
    <row r="120" spans="1:9" s="1" customFormat="1" ht="9.75" customHeight="1">
      <c r="A120" s="621"/>
      <c r="B120" s="609" t="s">
        <v>452</v>
      </c>
      <c r="C120" s="308">
        <v>63</v>
      </c>
      <c r="D120" s="308">
        <v>42.7</v>
      </c>
      <c r="E120" s="607">
        <f t="shared" si="21"/>
        <v>0.6777777777777778</v>
      </c>
      <c r="F120" s="608">
        <f t="shared" si="22"/>
        <v>20.299999999999997</v>
      </c>
      <c r="G120" s="308">
        <v>42.7</v>
      </c>
      <c r="H120" s="607">
        <f t="shared" si="23"/>
        <v>0.6777777777777778</v>
      </c>
      <c r="I120" s="308">
        <f t="shared" si="20"/>
        <v>0</v>
      </c>
    </row>
    <row r="121" spans="1:9" s="1" customFormat="1" ht="9.75" customHeight="1">
      <c r="A121" s="621"/>
      <c r="B121" s="609" t="s">
        <v>453</v>
      </c>
      <c r="C121" s="308">
        <v>99</v>
      </c>
      <c r="D121" s="308">
        <v>7</v>
      </c>
      <c r="E121" s="607">
        <f t="shared" si="21"/>
        <v>0.0707070707070707</v>
      </c>
      <c r="F121" s="608">
        <f t="shared" si="22"/>
        <v>92</v>
      </c>
      <c r="G121" s="308">
        <v>7</v>
      </c>
      <c r="H121" s="607">
        <f t="shared" si="23"/>
        <v>0.0707070707070707</v>
      </c>
      <c r="I121" s="308">
        <f t="shared" si="20"/>
        <v>0</v>
      </c>
    </row>
    <row r="122" spans="1:9" s="1" customFormat="1" ht="9.75" customHeight="1">
      <c r="A122" s="621"/>
      <c r="B122" s="609" t="s">
        <v>454</v>
      </c>
      <c r="C122" s="308">
        <v>115</v>
      </c>
      <c r="D122" s="308">
        <v>57.7</v>
      </c>
      <c r="E122" s="607">
        <f t="shared" si="21"/>
        <v>0.5017391304347827</v>
      </c>
      <c r="F122" s="608">
        <f t="shared" si="22"/>
        <v>57.3</v>
      </c>
      <c r="G122" s="308">
        <v>57.7</v>
      </c>
      <c r="H122" s="607">
        <f t="shared" si="23"/>
        <v>0.5017391304347827</v>
      </c>
      <c r="I122" s="308">
        <f t="shared" si="20"/>
        <v>0</v>
      </c>
    </row>
    <row r="123" spans="1:9" s="1" customFormat="1" ht="9.75" customHeight="1">
      <c r="A123" s="621"/>
      <c r="B123" s="610" t="s">
        <v>455</v>
      </c>
      <c r="C123" s="611">
        <v>54</v>
      </c>
      <c r="D123" s="611">
        <v>19.2</v>
      </c>
      <c r="E123" s="612">
        <f t="shared" si="21"/>
        <v>0.35555555555555557</v>
      </c>
      <c r="F123" s="613">
        <f t="shared" si="22"/>
        <v>34.8</v>
      </c>
      <c r="G123" s="611">
        <v>19.2</v>
      </c>
      <c r="H123" s="612">
        <f t="shared" si="23"/>
        <v>0.35555555555555557</v>
      </c>
      <c r="I123" s="611">
        <f t="shared" si="20"/>
        <v>0</v>
      </c>
    </row>
    <row r="124" spans="1:9" s="1" customFormat="1" ht="9.75" customHeight="1">
      <c r="A124" s="622" t="s">
        <v>458</v>
      </c>
      <c r="B124" s="622"/>
      <c r="C124" s="86">
        <f>C125+C126+C127+C128+C129+C130</f>
        <v>215</v>
      </c>
      <c r="D124" s="86">
        <f>D125+D126+D127+D128+D129+D130</f>
        <v>20</v>
      </c>
      <c r="E124" s="623">
        <f>D124/C124</f>
        <v>0.09302325581395349</v>
      </c>
      <c r="F124" s="89">
        <f>C124-D124</f>
        <v>195</v>
      </c>
      <c r="G124" s="86">
        <f>G125+G126+G127+G128+G129+G130</f>
        <v>20</v>
      </c>
      <c r="H124" s="623">
        <f>G124/C124</f>
        <v>0.09302325581395349</v>
      </c>
      <c r="I124" s="86">
        <f t="shared" si="20"/>
        <v>0</v>
      </c>
    </row>
    <row r="125" spans="1:9" s="1" customFormat="1" ht="9.75" customHeight="1">
      <c r="A125" s="624" t="s">
        <v>256</v>
      </c>
      <c r="B125" s="606" t="s">
        <v>444</v>
      </c>
      <c r="C125" s="308">
        <v>20</v>
      </c>
      <c r="D125" s="308"/>
      <c r="E125" s="607">
        <f t="shared" si="21"/>
        <v>0</v>
      </c>
      <c r="F125" s="608">
        <f t="shared" si="22"/>
        <v>20</v>
      </c>
      <c r="G125" s="308"/>
      <c r="H125" s="607">
        <f t="shared" si="23"/>
        <v>0</v>
      </c>
      <c r="I125" s="308">
        <f t="shared" si="20"/>
        <v>0</v>
      </c>
    </row>
    <row r="126" spans="1:9" s="1" customFormat="1" ht="9.75" customHeight="1">
      <c r="A126" s="624"/>
      <c r="B126" s="609" t="s">
        <v>445</v>
      </c>
      <c r="C126" s="308">
        <v>100</v>
      </c>
      <c r="D126" s="308"/>
      <c r="E126" s="607">
        <f>D126/C126</f>
        <v>0</v>
      </c>
      <c r="F126" s="608">
        <f>C126-D126</f>
        <v>100</v>
      </c>
      <c r="G126" s="308"/>
      <c r="H126" s="607">
        <f>G126/C126</f>
        <v>0</v>
      </c>
      <c r="I126" s="308">
        <f>D126-G126</f>
        <v>0</v>
      </c>
    </row>
    <row r="127" spans="1:9" s="1" customFormat="1" ht="9.75" customHeight="1">
      <c r="A127" s="624"/>
      <c r="B127" s="609" t="s">
        <v>446</v>
      </c>
      <c r="C127" s="308">
        <v>30</v>
      </c>
      <c r="D127" s="308"/>
      <c r="E127" s="607">
        <f t="shared" si="21"/>
        <v>0</v>
      </c>
      <c r="F127" s="608">
        <f t="shared" si="22"/>
        <v>30</v>
      </c>
      <c r="G127" s="308"/>
      <c r="H127" s="607">
        <f t="shared" si="23"/>
        <v>0</v>
      </c>
      <c r="I127" s="308">
        <f t="shared" si="20"/>
        <v>0</v>
      </c>
    </row>
    <row r="128" spans="1:9" s="1" customFormat="1" ht="9.75" customHeight="1">
      <c r="A128" s="624"/>
      <c r="B128" s="609" t="s">
        <v>449</v>
      </c>
      <c r="C128" s="308">
        <v>20</v>
      </c>
      <c r="D128" s="308"/>
      <c r="E128" s="607">
        <f t="shared" si="21"/>
        <v>0</v>
      </c>
      <c r="F128" s="608">
        <f t="shared" si="22"/>
        <v>20</v>
      </c>
      <c r="G128" s="308"/>
      <c r="H128" s="607">
        <f t="shared" si="23"/>
        <v>0</v>
      </c>
      <c r="I128" s="308">
        <f t="shared" si="20"/>
        <v>0</v>
      </c>
    </row>
    <row r="129" spans="1:9" s="1" customFormat="1" ht="9.75" customHeight="1">
      <c r="A129" s="624"/>
      <c r="B129" s="609" t="s">
        <v>451</v>
      </c>
      <c r="C129" s="308">
        <v>25</v>
      </c>
      <c r="D129" s="308"/>
      <c r="E129" s="607">
        <f t="shared" si="21"/>
        <v>0</v>
      </c>
      <c r="F129" s="608">
        <f t="shared" si="22"/>
        <v>25</v>
      </c>
      <c r="G129" s="308"/>
      <c r="H129" s="607">
        <f t="shared" si="23"/>
        <v>0</v>
      </c>
      <c r="I129" s="308">
        <f t="shared" si="20"/>
        <v>0</v>
      </c>
    </row>
    <row r="130" spans="1:9" s="1" customFormat="1" ht="9.75" customHeight="1">
      <c r="A130" s="624"/>
      <c r="B130" s="610" t="s">
        <v>453</v>
      </c>
      <c r="C130" s="611">
        <v>20</v>
      </c>
      <c r="D130" s="611">
        <v>20</v>
      </c>
      <c r="E130" s="612">
        <f t="shared" si="21"/>
        <v>1</v>
      </c>
      <c r="F130" s="613">
        <f t="shared" si="22"/>
        <v>0</v>
      </c>
      <c r="G130" s="611">
        <v>20</v>
      </c>
      <c r="H130" s="612">
        <f t="shared" si="23"/>
        <v>1</v>
      </c>
      <c r="I130" s="611">
        <f t="shared" si="20"/>
        <v>0</v>
      </c>
    </row>
    <row r="131" spans="1:9" s="1" customFormat="1" ht="11.25" customHeight="1">
      <c r="A131" s="625" t="s">
        <v>459</v>
      </c>
      <c r="B131" s="625"/>
      <c r="C131" s="79">
        <v>65</v>
      </c>
      <c r="D131" s="79">
        <v>65</v>
      </c>
      <c r="E131" s="626">
        <f t="shared" si="21"/>
        <v>1</v>
      </c>
      <c r="F131" s="616">
        <f t="shared" si="22"/>
        <v>0</v>
      </c>
      <c r="G131" s="79">
        <v>65</v>
      </c>
      <c r="H131" s="626">
        <f t="shared" si="23"/>
        <v>1</v>
      </c>
      <c r="I131" s="79">
        <f t="shared" si="20"/>
        <v>0</v>
      </c>
    </row>
    <row r="132" spans="1:9" s="1" customFormat="1" ht="11.25" customHeight="1">
      <c r="A132" s="627" t="s">
        <v>436</v>
      </c>
      <c r="B132" s="628" t="s">
        <v>460</v>
      </c>
      <c r="C132" s="31">
        <f>C133+C134</f>
        <v>114400</v>
      </c>
      <c r="D132" s="31">
        <f>D133+D134</f>
        <v>60254.799999999996</v>
      </c>
      <c r="E132" s="629">
        <f>D132/C132</f>
        <v>0.5267027972027971</v>
      </c>
      <c r="F132" s="630">
        <f aca="true" t="shared" si="24" ref="F132:F147">C132-D132</f>
        <v>54145.200000000004</v>
      </c>
      <c r="G132" s="31">
        <f>G133+G134</f>
        <v>60254.799999999996</v>
      </c>
      <c r="H132" s="629">
        <f>G132/C132</f>
        <v>0.5267027972027971</v>
      </c>
      <c r="I132" s="31">
        <f t="shared" si="20"/>
        <v>0</v>
      </c>
    </row>
    <row r="133" spans="1:9" s="1" customFormat="1" ht="9" customHeight="1">
      <c r="A133" s="631"/>
      <c r="B133" s="632" t="s">
        <v>461</v>
      </c>
      <c r="C133" s="633">
        <f>C110+C111+C124</f>
        <v>114335</v>
      </c>
      <c r="D133" s="633">
        <f>D110+D111+D124</f>
        <v>60189.799999999996</v>
      </c>
      <c r="E133" s="634">
        <f>D133/C133</f>
        <v>0.5264337254558971</v>
      </c>
      <c r="F133" s="635">
        <f t="shared" si="24"/>
        <v>54145.200000000004</v>
      </c>
      <c r="G133" s="633">
        <f>G110+G111+G124</f>
        <v>60189.799999999996</v>
      </c>
      <c r="H133" s="634">
        <f>G133/C133</f>
        <v>0.5264337254558971</v>
      </c>
      <c r="I133" s="633">
        <f t="shared" si="20"/>
        <v>0</v>
      </c>
    </row>
    <row r="134" spans="1:9" s="1" customFormat="1" ht="8.25" customHeight="1">
      <c r="A134" s="631"/>
      <c r="B134" s="636" t="s">
        <v>462</v>
      </c>
      <c r="C134" s="637">
        <f>C131</f>
        <v>65</v>
      </c>
      <c r="D134" s="637">
        <f>D131</f>
        <v>65</v>
      </c>
      <c r="E134" s="638">
        <f>D134/C134</f>
        <v>1</v>
      </c>
      <c r="F134" s="639">
        <f t="shared" si="24"/>
        <v>0</v>
      </c>
      <c r="G134" s="637">
        <f>G131</f>
        <v>65</v>
      </c>
      <c r="H134" s="638">
        <f>G134/C134</f>
        <v>1</v>
      </c>
      <c r="I134" s="637">
        <f t="shared" si="20"/>
        <v>0</v>
      </c>
    </row>
    <row r="135" spans="1:9" s="1" customFormat="1" ht="8.25" customHeight="1">
      <c r="A135" s="640"/>
      <c r="B135" s="641"/>
      <c r="C135" s="642"/>
      <c r="D135" s="642"/>
      <c r="E135" s="643"/>
      <c r="F135" s="644"/>
      <c r="G135" s="642"/>
      <c r="H135" s="643"/>
      <c r="I135" s="642"/>
    </row>
    <row r="136" spans="1:9" s="1" customFormat="1" ht="11.25" customHeight="1">
      <c r="A136" s="645" t="s">
        <v>463</v>
      </c>
      <c r="B136" s="646" t="s">
        <v>464</v>
      </c>
      <c r="C136" s="242">
        <f>C137+C138</f>
        <v>20060</v>
      </c>
      <c r="D136" s="242">
        <f>D137+D138</f>
        <v>11911.900000000001</v>
      </c>
      <c r="E136" s="647">
        <f aca="true" t="shared" si="25" ref="E136:E141">D136/C136</f>
        <v>0.593813559322034</v>
      </c>
      <c r="F136" s="648">
        <f t="shared" si="24"/>
        <v>8148.0999999999985</v>
      </c>
      <c r="G136" s="242">
        <f>G137+G138</f>
        <v>11911.900000000001</v>
      </c>
      <c r="H136" s="647">
        <f aca="true" t="shared" si="26" ref="H136:H141">G136/C136</f>
        <v>0.593813559322034</v>
      </c>
      <c r="I136" s="242">
        <f t="shared" si="20"/>
        <v>0</v>
      </c>
    </row>
    <row r="137" spans="1:9" s="1" customFormat="1" ht="10.5" customHeight="1">
      <c r="A137" s="649"/>
      <c r="B137" s="650" t="s">
        <v>465</v>
      </c>
      <c r="C137" s="314">
        <v>3167</v>
      </c>
      <c r="D137" s="314">
        <v>2127.2</v>
      </c>
      <c r="E137" s="651">
        <f t="shared" si="25"/>
        <v>0.6716766656141459</v>
      </c>
      <c r="F137" s="652">
        <f t="shared" si="24"/>
        <v>1039.8000000000002</v>
      </c>
      <c r="G137" s="314">
        <v>2127.2</v>
      </c>
      <c r="H137" s="651">
        <f t="shared" si="26"/>
        <v>0.6716766656141459</v>
      </c>
      <c r="I137" s="314">
        <f t="shared" si="20"/>
        <v>0</v>
      </c>
    </row>
    <row r="138" spans="1:9" s="1" customFormat="1" ht="10.5" customHeight="1">
      <c r="A138" s="649"/>
      <c r="B138" s="653" t="s">
        <v>466</v>
      </c>
      <c r="C138" s="314">
        <v>16893</v>
      </c>
      <c r="D138" s="314">
        <v>9784.7</v>
      </c>
      <c r="E138" s="651">
        <f t="shared" si="25"/>
        <v>0.579216243414432</v>
      </c>
      <c r="F138" s="652">
        <f t="shared" si="24"/>
        <v>7108.299999999999</v>
      </c>
      <c r="G138" s="314">
        <v>9784.7</v>
      </c>
      <c r="H138" s="651">
        <f t="shared" si="26"/>
        <v>0.579216243414432</v>
      </c>
      <c r="I138" s="314">
        <f t="shared" si="20"/>
        <v>0</v>
      </c>
    </row>
    <row r="139" spans="1:9" s="1" customFormat="1" ht="10.5" customHeight="1">
      <c r="A139" s="649"/>
      <c r="B139" s="654" t="s">
        <v>467</v>
      </c>
      <c r="C139" s="96">
        <f>C140+C141</f>
        <v>11388</v>
      </c>
      <c r="D139" s="96">
        <f>D140+D141</f>
        <v>6557.900000000001</v>
      </c>
      <c r="E139" s="655">
        <f t="shared" si="25"/>
        <v>0.5758605549701441</v>
      </c>
      <c r="F139" s="652">
        <f t="shared" si="24"/>
        <v>4830.099999999999</v>
      </c>
      <c r="G139" s="96">
        <f>G140+G141</f>
        <v>6557.900000000001</v>
      </c>
      <c r="H139" s="655">
        <f t="shared" si="26"/>
        <v>0.5758605549701441</v>
      </c>
      <c r="I139" s="96">
        <f t="shared" si="20"/>
        <v>0</v>
      </c>
    </row>
    <row r="140" spans="1:9" s="1" customFormat="1" ht="10.5" customHeight="1">
      <c r="A140" s="649"/>
      <c r="B140" s="650" t="s">
        <v>465</v>
      </c>
      <c r="C140" s="314">
        <v>1259</v>
      </c>
      <c r="D140" s="314">
        <v>851.1</v>
      </c>
      <c r="E140" s="651">
        <f t="shared" si="25"/>
        <v>0.6760127084988086</v>
      </c>
      <c r="F140" s="652">
        <f t="shared" si="24"/>
        <v>407.9</v>
      </c>
      <c r="G140" s="314">
        <v>851.1</v>
      </c>
      <c r="H140" s="651">
        <f t="shared" si="26"/>
        <v>0.6760127084988086</v>
      </c>
      <c r="I140" s="314">
        <f t="shared" si="20"/>
        <v>0</v>
      </c>
    </row>
    <row r="141" spans="1:9" s="1" customFormat="1" ht="10.5" customHeight="1">
      <c r="A141" s="649"/>
      <c r="B141" s="653" t="s">
        <v>466</v>
      </c>
      <c r="C141" s="314">
        <v>10129</v>
      </c>
      <c r="D141" s="314">
        <v>5706.8</v>
      </c>
      <c r="E141" s="651">
        <f t="shared" si="25"/>
        <v>0.5634119853884885</v>
      </c>
      <c r="F141" s="652">
        <f t="shared" si="24"/>
        <v>4422.2</v>
      </c>
      <c r="G141" s="314">
        <v>5706.8</v>
      </c>
      <c r="H141" s="651">
        <f t="shared" si="26"/>
        <v>0.5634119853884885</v>
      </c>
      <c r="I141" s="314">
        <f t="shared" si="20"/>
        <v>0</v>
      </c>
    </row>
    <row r="142" spans="1:9" s="1" customFormat="1" ht="10.5" customHeight="1">
      <c r="A142" s="649"/>
      <c r="B142" s="654" t="s">
        <v>468</v>
      </c>
      <c r="C142" s="96">
        <f>C143+C144</f>
        <v>11983</v>
      </c>
      <c r="D142" s="96">
        <f>D143+D144</f>
        <v>7291</v>
      </c>
      <c r="E142" s="655">
        <f aca="true" t="shared" si="27" ref="E142:E162">D142/C142</f>
        <v>0.6084452975047985</v>
      </c>
      <c r="F142" s="652">
        <f t="shared" si="24"/>
        <v>4692</v>
      </c>
      <c r="G142" s="96">
        <f>G143+G144</f>
        <v>7291</v>
      </c>
      <c r="H142" s="655">
        <f aca="true" t="shared" si="28" ref="H142:H162">G142/C142</f>
        <v>0.6084452975047985</v>
      </c>
      <c r="I142" s="96">
        <f t="shared" si="20"/>
        <v>0</v>
      </c>
    </row>
    <row r="143" spans="1:9" s="1" customFormat="1" ht="10.5" customHeight="1">
      <c r="A143" s="649"/>
      <c r="B143" s="650" t="s">
        <v>465</v>
      </c>
      <c r="C143" s="314">
        <v>1141</v>
      </c>
      <c r="D143" s="314">
        <v>676.4</v>
      </c>
      <c r="E143" s="651">
        <f t="shared" si="27"/>
        <v>0.5928133216476774</v>
      </c>
      <c r="F143" s="652">
        <f t="shared" si="24"/>
        <v>464.6</v>
      </c>
      <c r="G143" s="314">
        <v>676.4</v>
      </c>
      <c r="H143" s="651">
        <f t="shared" si="28"/>
        <v>0.5928133216476774</v>
      </c>
      <c r="I143" s="314">
        <f t="shared" si="20"/>
        <v>0</v>
      </c>
    </row>
    <row r="144" spans="1:9" s="1" customFormat="1" ht="10.5" customHeight="1">
      <c r="A144" s="649"/>
      <c r="B144" s="653" t="s">
        <v>466</v>
      </c>
      <c r="C144" s="314">
        <v>10842</v>
      </c>
      <c r="D144" s="314">
        <v>6614.6</v>
      </c>
      <c r="E144" s="651">
        <f t="shared" si="27"/>
        <v>0.6100903892270799</v>
      </c>
      <c r="F144" s="652">
        <f t="shared" si="24"/>
        <v>4227.4</v>
      </c>
      <c r="G144" s="314">
        <v>6614.6</v>
      </c>
      <c r="H144" s="651">
        <f t="shared" si="28"/>
        <v>0.6100903892270799</v>
      </c>
      <c r="I144" s="314">
        <f t="shared" si="20"/>
        <v>0</v>
      </c>
    </row>
    <row r="145" spans="1:9" s="1" customFormat="1" ht="10.5" customHeight="1">
      <c r="A145" s="649"/>
      <c r="B145" s="654" t="s">
        <v>469</v>
      </c>
      <c r="C145" s="96">
        <f>C146+C147</f>
        <v>14376</v>
      </c>
      <c r="D145" s="96">
        <f>D146+D147</f>
        <v>8615.8</v>
      </c>
      <c r="E145" s="655">
        <f t="shared" si="27"/>
        <v>0.599318308291597</v>
      </c>
      <c r="F145" s="652">
        <f t="shared" si="24"/>
        <v>5760.200000000001</v>
      </c>
      <c r="G145" s="96">
        <f>G146+G147</f>
        <v>8615.8</v>
      </c>
      <c r="H145" s="655">
        <f t="shared" si="28"/>
        <v>0.599318308291597</v>
      </c>
      <c r="I145" s="96">
        <f t="shared" si="20"/>
        <v>0</v>
      </c>
    </row>
    <row r="146" spans="1:9" s="1" customFormat="1" ht="10.5" customHeight="1">
      <c r="A146" s="649"/>
      <c r="B146" s="650" t="s">
        <v>465</v>
      </c>
      <c r="C146" s="314">
        <v>2340</v>
      </c>
      <c r="D146" s="314">
        <v>1547.9</v>
      </c>
      <c r="E146" s="651">
        <f t="shared" si="27"/>
        <v>0.6614957264957265</v>
      </c>
      <c r="F146" s="652">
        <f t="shared" si="24"/>
        <v>792.0999999999999</v>
      </c>
      <c r="G146" s="314">
        <v>1547.9</v>
      </c>
      <c r="H146" s="651">
        <f t="shared" si="28"/>
        <v>0.6614957264957265</v>
      </c>
      <c r="I146" s="314">
        <f t="shared" si="20"/>
        <v>0</v>
      </c>
    </row>
    <row r="147" spans="1:9" s="1" customFormat="1" ht="10.5" customHeight="1">
      <c r="A147" s="649"/>
      <c r="B147" s="653" t="s">
        <v>466</v>
      </c>
      <c r="C147" s="314">
        <v>12036</v>
      </c>
      <c r="D147" s="314">
        <v>7067.9</v>
      </c>
      <c r="E147" s="651">
        <f t="shared" si="27"/>
        <v>0.5872299767364573</v>
      </c>
      <c r="F147" s="652">
        <f t="shared" si="24"/>
        <v>4968.1</v>
      </c>
      <c r="G147" s="314">
        <v>7067.9</v>
      </c>
      <c r="H147" s="651">
        <f t="shared" si="28"/>
        <v>0.5872299767364573</v>
      </c>
      <c r="I147" s="314">
        <f t="shared" si="20"/>
        <v>0</v>
      </c>
    </row>
    <row r="148" spans="1:9" s="1" customFormat="1" ht="9" customHeight="1">
      <c r="A148" s="649"/>
      <c r="B148" s="654" t="s">
        <v>470</v>
      </c>
      <c r="C148" s="96">
        <f>C149+C150</f>
        <v>18112</v>
      </c>
      <c r="D148" s="96">
        <f>D149+D150</f>
        <v>11244.6</v>
      </c>
      <c r="E148" s="655">
        <f t="shared" si="27"/>
        <v>0.6208370141342756</v>
      </c>
      <c r="F148" s="652">
        <f aca="true" t="shared" si="29" ref="F148:F165">C148-D148</f>
        <v>6867.4</v>
      </c>
      <c r="G148" s="96">
        <f>G149+G150</f>
        <v>11244.6</v>
      </c>
      <c r="H148" s="655">
        <f t="shared" si="28"/>
        <v>0.6208370141342756</v>
      </c>
      <c r="I148" s="96">
        <f t="shared" si="20"/>
        <v>0</v>
      </c>
    </row>
    <row r="149" spans="1:9" s="1" customFormat="1" ht="10.5" customHeight="1">
      <c r="A149" s="649"/>
      <c r="B149" s="650" t="s">
        <v>465</v>
      </c>
      <c r="C149" s="314">
        <v>3047</v>
      </c>
      <c r="D149" s="314">
        <v>1943.1</v>
      </c>
      <c r="E149" s="651">
        <f t="shared" si="27"/>
        <v>0.6377092221857564</v>
      </c>
      <c r="F149" s="652">
        <f t="shared" si="29"/>
        <v>1103.9</v>
      </c>
      <c r="G149" s="314">
        <v>1943.1</v>
      </c>
      <c r="H149" s="651">
        <f t="shared" si="28"/>
        <v>0.6377092221857564</v>
      </c>
      <c r="I149" s="314">
        <f t="shared" si="20"/>
        <v>0</v>
      </c>
    </row>
    <row r="150" spans="1:9" s="1" customFormat="1" ht="10.5" customHeight="1">
      <c r="A150" s="649"/>
      <c r="B150" s="653" t="s">
        <v>466</v>
      </c>
      <c r="C150" s="314">
        <v>15065</v>
      </c>
      <c r="D150" s="314">
        <v>9301.5</v>
      </c>
      <c r="E150" s="651">
        <f t="shared" si="27"/>
        <v>0.6174244938599402</v>
      </c>
      <c r="F150" s="652">
        <f t="shared" si="29"/>
        <v>5763.5</v>
      </c>
      <c r="G150" s="314">
        <v>9301.5</v>
      </c>
      <c r="H150" s="651">
        <f t="shared" si="28"/>
        <v>0.6174244938599402</v>
      </c>
      <c r="I150" s="314">
        <f t="shared" si="20"/>
        <v>0</v>
      </c>
    </row>
    <row r="151" spans="1:9" s="1" customFormat="1" ht="10.5" customHeight="1">
      <c r="A151" s="649"/>
      <c r="B151" s="654" t="s">
        <v>471</v>
      </c>
      <c r="C151" s="96">
        <f>C152+C153</f>
        <v>23736</v>
      </c>
      <c r="D151" s="96">
        <f>D152+D153</f>
        <v>14382.099999999999</v>
      </c>
      <c r="E151" s="655">
        <f t="shared" si="27"/>
        <v>0.6059192787327266</v>
      </c>
      <c r="F151" s="652">
        <f t="shared" si="29"/>
        <v>9353.900000000001</v>
      </c>
      <c r="G151" s="96">
        <f>G152+G153</f>
        <v>14382.099999999999</v>
      </c>
      <c r="H151" s="655">
        <f t="shared" si="28"/>
        <v>0.6059192787327266</v>
      </c>
      <c r="I151" s="96">
        <f t="shared" si="20"/>
        <v>0</v>
      </c>
    </row>
    <row r="152" spans="1:9" s="1" customFormat="1" ht="10.5" customHeight="1">
      <c r="A152" s="649"/>
      <c r="B152" s="650" t="s">
        <v>465</v>
      </c>
      <c r="C152" s="314">
        <v>4115</v>
      </c>
      <c r="D152" s="314">
        <v>2937.3</v>
      </c>
      <c r="E152" s="651">
        <f t="shared" si="27"/>
        <v>0.7138031591737546</v>
      </c>
      <c r="F152" s="652">
        <f t="shared" si="29"/>
        <v>1177.6999999999998</v>
      </c>
      <c r="G152" s="314">
        <v>2937.3</v>
      </c>
      <c r="H152" s="651">
        <f t="shared" si="28"/>
        <v>0.7138031591737546</v>
      </c>
      <c r="I152" s="314">
        <f t="shared" si="20"/>
        <v>0</v>
      </c>
    </row>
    <row r="153" spans="1:9" s="1" customFormat="1" ht="10.5" customHeight="1">
      <c r="A153" s="649"/>
      <c r="B153" s="653" t="s">
        <v>466</v>
      </c>
      <c r="C153" s="314">
        <v>19621</v>
      </c>
      <c r="D153" s="314">
        <v>11444.8</v>
      </c>
      <c r="E153" s="651">
        <f t="shared" si="27"/>
        <v>0.5832934101218082</v>
      </c>
      <c r="F153" s="652">
        <f t="shared" si="29"/>
        <v>8176.200000000001</v>
      </c>
      <c r="G153" s="314">
        <v>11444.8</v>
      </c>
      <c r="H153" s="651">
        <f t="shared" si="28"/>
        <v>0.5832934101218082</v>
      </c>
      <c r="I153" s="314">
        <f t="shared" si="20"/>
        <v>0</v>
      </c>
    </row>
    <row r="154" spans="1:9" s="1" customFormat="1" ht="10.5" customHeight="1">
      <c r="A154" s="649"/>
      <c r="B154" s="654" t="s">
        <v>472</v>
      </c>
      <c r="C154" s="96">
        <f>C155+C156</f>
        <v>10759</v>
      </c>
      <c r="D154" s="96">
        <f>D155+D156</f>
        <v>6686.1</v>
      </c>
      <c r="E154" s="655">
        <f t="shared" si="27"/>
        <v>0.6214425132447253</v>
      </c>
      <c r="F154" s="652">
        <f t="shared" si="29"/>
        <v>4072.8999999999996</v>
      </c>
      <c r="G154" s="96">
        <f>G155+G156</f>
        <v>6686.1</v>
      </c>
      <c r="H154" s="655">
        <f t="shared" si="28"/>
        <v>0.6214425132447253</v>
      </c>
      <c r="I154" s="96">
        <f t="shared" si="20"/>
        <v>0</v>
      </c>
    </row>
    <row r="155" spans="1:9" s="1" customFormat="1" ht="10.5" customHeight="1">
      <c r="A155" s="649"/>
      <c r="B155" s="650" t="s">
        <v>465</v>
      </c>
      <c r="C155" s="314">
        <v>2231</v>
      </c>
      <c r="D155" s="314">
        <v>1456</v>
      </c>
      <c r="E155" s="651">
        <f t="shared" si="27"/>
        <v>0.6526221425369789</v>
      </c>
      <c r="F155" s="652">
        <f t="shared" si="29"/>
        <v>775</v>
      </c>
      <c r="G155" s="314">
        <v>1456</v>
      </c>
      <c r="H155" s="651">
        <f t="shared" si="28"/>
        <v>0.6526221425369789</v>
      </c>
      <c r="I155" s="314">
        <f t="shared" si="20"/>
        <v>0</v>
      </c>
    </row>
    <row r="156" spans="1:9" s="1" customFormat="1" ht="10.5" customHeight="1">
      <c r="A156" s="649"/>
      <c r="B156" s="653" t="s">
        <v>466</v>
      </c>
      <c r="C156" s="314">
        <v>8528</v>
      </c>
      <c r="D156" s="314">
        <v>5230.1</v>
      </c>
      <c r="E156" s="651">
        <f t="shared" si="27"/>
        <v>0.6132856472795497</v>
      </c>
      <c r="F156" s="652">
        <f t="shared" si="29"/>
        <v>3297.8999999999996</v>
      </c>
      <c r="G156" s="314">
        <v>5230.1</v>
      </c>
      <c r="H156" s="651">
        <f t="shared" si="28"/>
        <v>0.6132856472795497</v>
      </c>
      <c r="I156" s="314">
        <f t="shared" si="20"/>
        <v>0</v>
      </c>
    </row>
    <row r="157" spans="1:9" s="1" customFormat="1" ht="10.5" customHeight="1">
      <c r="A157" s="649"/>
      <c r="B157" s="654" t="s">
        <v>473</v>
      </c>
      <c r="C157" s="96">
        <f>C158+C159</f>
        <v>30164.4</v>
      </c>
      <c r="D157" s="96">
        <f>D158+D159</f>
        <v>18214</v>
      </c>
      <c r="E157" s="655">
        <f t="shared" si="27"/>
        <v>0.6038243757542003</v>
      </c>
      <c r="F157" s="652">
        <f t="shared" si="29"/>
        <v>11950.400000000001</v>
      </c>
      <c r="G157" s="96">
        <f>G158+G159</f>
        <v>18214</v>
      </c>
      <c r="H157" s="655">
        <f t="shared" si="28"/>
        <v>0.6038243757542003</v>
      </c>
      <c r="I157" s="96">
        <f t="shared" si="20"/>
        <v>0</v>
      </c>
    </row>
    <row r="158" spans="1:9" s="1" customFormat="1" ht="11.25" customHeight="1">
      <c r="A158" s="649"/>
      <c r="B158" s="650" t="s">
        <v>465</v>
      </c>
      <c r="C158" s="314">
        <v>7021</v>
      </c>
      <c r="D158" s="314">
        <v>4440.8</v>
      </c>
      <c r="E158" s="651">
        <f t="shared" si="27"/>
        <v>0.6325024925224327</v>
      </c>
      <c r="F158" s="652">
        <f t="shared" si="29"/>
        <v>2580.2</v>
      </c>
      <c r="G158" s="314">
        <v>4440.8</v>
      </c>
      <c r="H158" s="651">
        <f t="shared" si="28"/>
        <v>0.6325024925224327</v>
      </c>
      <c r="I158" s="314">
        <f t="shared" si="20"/>
        <v>0</v>
      </c>
    </row>
    <row r="159" spans="1:9" s="1" customFormat="1" ht="10.5" customHeight="1">
      <c r="A159" s="649"/>
      <c r="B159" s="653" t="s">
        <v>466</v>
      </c>
      <c r="C159" s="314">
        <v>23143.4</v>
      </c>
      <c r="D159" s="314">
        <v>13773.2</v>
      </c>
      <c r="E159" s="651">
        <f t="shared" si="27"/>
        <v>0.5951243118988567</v>
      </c>
      <c r="F159" s="652">
        <f t="shared" si="29"/>
        <v>9370.2</v>
      </c>
      <c r="G159" s="314">
        <v>13773.2</v>
      </c>
      <c r="H159" s="651">
        <f t="shared" si="28"/>
        <v>0.5951243118988567</v>
      </c>
      <c r="I159" s="314">
        <f t="shared" si="20"/>
        <v>0</v>
      </c>
    </row>
    <row r="160" spans="1:9" s="1" customFormat="1" ht="10.5" customHeight="1">
      <c r="A160" s="649"/>
      <c r="B160" s="654" t="s">
        <v>474</v>
      </c>
      <c r="C160" s="96">
        <f>C161+C162</f>
        <v>17139.6</v>
      </c>
      <c r="D160" s="96">
        <f>D161+D162</f>
        <v>10212.8</v>
      </c>
      <c r="E160" s="655">
        <f t="shared" si="27"/>
        <v>0.595859880043875</v>
      </c>
      <c r="F160" s="652">
        <f t="shared" si="29"/>
        <v>6926.799999999999</v>
      </c>
      <c r="G160" s="96">
        <f>G161+G162</f>
        <v>10212.8</v>
      </c>
      <c r="H160" s="655">
        <f t="shared" si="28"/>
        <v>0.595859880043875</v>
      </c>
      <c r="I160" s="96">
        <f aca="true" t="shared" si="30" ref="I160:I165">D160-G160</f>
        <v>0</v>
      </c>
    </row>
    <row r="161" spans="1:9" s="1" customFormat="1" ht="12.75" customHeight="1">
      <c r="A161" s="649"/>
      <c r="B161" s="650" t="s">
        <v>465</v>
      </c>
      <c r="C161" s="314">
        <v>2507</v>
      </c>
      <c r="D161" s="314">
        <v>1385.8</v>
      </c>
      <c r="E161" s="651">
        <f t="shared" si="27"/>
        <v>0.5527722377343438</v>
      </c>
      <c r="F161" s="652">
        <f t="shared" si="29"/>
        <v>1121.2</v>
      </c>
      <c r="G161" s="314">
        <v>1385.8</v>
      </c>
      <c r="H161" s="651">
        <f t="shared" si="28"/>
        <v>0.5527722377343438</v>
      </c>
      <c r="I161" s="314">
        <f t="shared" si="30"/>
        <v>0</v>
      </c>
    </row>
    <row r="162" spans="1:9" s="1" customFormat="1" ht="10.5" customHeight="1">
      <c r="A162" s="649"/>
      <c r="B162" s="656" t="s">
        <v>466</v>
      </c>
      <c r="C162" s="657">
        <v>14632.6</v>
      </c>
      <c r="D162" s="75">
        <v>8827</v>
      </c>
      <c r="E162" s="658">
        <f t="shared" si="27"/>
        <v>0.6032420759126881</v>
      </c>
      <c r="F162" s="659">
        <f t="shared" si="29"/>
        <v>5805.6</v>
      </c>
      <c r="G162" s="75">
        <v>8827</v>
      </c>
      <c r="H162" s="658">
        <f t="shared" si="28"/>
        <v>0.6032420759126881</v>
      </c>
      <c r="I162" s="75">
        <f t="shared" si="30"/>
        <v>0</v>
      </c>
    </row>
    <row r="163" spans="1:9" s="1" customFormat="1" ht="12" customHeight="1">
      <c r="A163" s="660" t="s">
        <v>475</v>
      </c>
      <c r="B163" s="660"/>
      <c r="C163" s="31">
        <f>C164+C165</f>
        <v>157718</v>
      </c>
      <c r="D163" s="31">
        <f>D164+D165</f>
        <v>95116.20000000001</v>
      </c>
      <c r="E163" s="629">
        <f>D163/C163</f>
        <v>0.6030776449105366</v>
      </c>
      <c r="F163" s="630">
        <f t="shared" si="29"/>
        <v>62601.79999999999</v>
      </c>
      <c r="G163" s="31">
        <f>G164+G165</f>
        <v>95116.20000000001</v>
      </c>
      <c r="H163" s="629">
        <f>G163/C163</f>
        <v>0.6030776449105366</v>
      </c>
      <c r="I163" s="31">
        <f t="shared" si="30"/>
        <v>0</v>
      </c>
    </row>
    <row r="164" spans="1:9" s="1" customFormat="1" ht="10.5" customHeight="1">
      <c r="A164" s="649"/>
      <c r="B164" s="661" t="s">
        <v>476</v>
      </c>
      <c r="C164" s="662">
        <f>C137+C140+C143+C146+C149+C152+C155+C158+C161</f>
        <v>26828</v>
      </c>
      <c r="D164" s="663">
        <f>D137+D140+D143+D146+D149+D152+D155+D158+D161</f>
        <v>17365.6</v>
      </c>
      <c r="E164" s="664">
        <f>D164/C164</f>
        <v>0.6472938720739525</v>
      </c>
      <c r="F164" s="665">
        <f t="shared" si="29"/>
        <v>9462.400000000001</v>
      </c>
      <c r="G164" s="663">
        <f>G137+G140+G143+G146+G149+G152+G155+G158+G161</f>
        <v>17365.6</v>
      </c>
      <c r="H164" s="664">
        <f>G164/C164</f>
        <v>0.6472938720739525</v>
      </c>
      <c r="I164" s="663">
        <f t="shared" si="30"/>
        <v>0</v>
      </c>
    </row>
    <row r="165" spans="1:9" s="1" customFormat="1" ht="9.75" customHeight="1">
      <c r="A165" s="649"/>
      <c r="B165" s="666" t="s">
        <v>477</v>
      </c>
      <c r="C165" s="667">
        <f>C138+C141+C144+C147+C150+C153+C156+C159+C162</f>
        <v>130890</v>
      </c>
      <c r="D165" s="667">
        <f>D138+D141+D144+D147+D150+D153+D156+D159+D162</f>
        <v>77750.6</v>
      </c>
      <c r="E165" s="638">
        <f>D165/C165</f>
        <v>0.5940148216059287</v>
      </c>
      <c r="F165" s="639">
        <f t="shared" si="29"/>
        <v>53139.399999999994</v>
      </c>
      <c r="G165" s="667">
        <f>G138+G141+G144+G147+G150+G153+G156+G159+G162</f>
        <v>77750.6</v>
      </c>
      <c r="H165" s="638">
        <f>G165/C165</f>
        <v>0.5940148216059287</v>
      </c>
      <c r="I165" s="667">
        <f t="shared" si="30"/>
        <v>0</v>
      </c>
    </row>
    <row r="166" spans="1:9" s="1" customFormat="1" ht="6" customHeight="1">
      <c r="A166" s="668"/>
      <c r="B166" s="669"/>
      <c r="C166" s="670"/>
      <c r="D166" s="670"/>
      <c r="E166" s="671"/>
      <c r="F166" s="672"/>
      <c r="G166" s="670"/>
      <c r="H166" s="671"/>
      <c r="I166" s="670"/>
    </row>
    <row r="167" spans="1:9" s="1" customFormat="1" ht="6" customHeight="1">
      <c r="A167" s="673"/>
      <c r="B167" s="674"/>
      <c r="C167" s="675"/>
      <c r="D167" s="675"/>
      <c r="E167" s="676"/>
      <c r="F167" s="677"/>
      <c r="G167" s="675"/>
      <c r="H167" s="676"/>
      <c r="I167" s="675"/>
    </row>
    <row r="168" spans="1:9" s="1" customFormat="1" ht="12" customHeight="1">
      <c r="A168" s="678" t="s">
        <v>478</v>
      </c>
      <c r="B168" s="678"/>
      <c r="C168" s="679">
        <f>C169+C170+C171+C172+C173+C174+C175+C176+C177</f>
        <v>2921.7000000000003</v>
      </c>
      <c r="D168" s="679">
        <f>D169+D170+D171+D172+D173+D174+D175+D176+D177</f>
        <v>1741.3999999999999</v>
      </c>
      <c r="E168" s="680">
        <f aca="true" t="shared" si="31" ref="E168:E177">D168/C168</f>
        <v>0.5960228634014443</v>
      </c>
      <c r="F168" s="659">
        <f aca="true" t="shared" si="32" ref="F168:F177">C168-D168</f>
        <v>1180.3000000000004</v>
      </c>
      <c r="G168" s="679">
        <f>G169+G170+G171+G172+G173+G174+G175+G176+G177</f>
        <v>1741.3999999999999</v>
      </c>
      <c r="H168" s="680">
        <f aca="true" t="shared" si="33" ref="H168:H177">G168/C168</f>
        <v>0.5960228634014443</v>
      </c>
      <c r="I168" s="679">
        <f aca="true" t="shared" si="34" ref="I168:I257">D168-G168</f>
        <v>0</v>
      </c>
    </row>
    <row r="169" spans="1:9" s="1" customFormat="1" ht="10.5" customHeight="1">
      <c r="A169" s="681" t="s">
        <v>256</v>
      </c>
      <c r="B169" s="682" t="s">
        <v>464</v>
      </c>
      <c r="C169" s="314">
        <v>449</v>
      </c>
      <c r="D169" s="314">
        <v>273</v>
      </c>
      <c r="E169" s="651">
        <f t="shared" si="31"/>
        <v>0.6080178173719376</v>
      </c>
      <c r="F169" s="652">
        <f t="shared" si="32"/>
        <v>176</v>
      </c>
      <c r="G169" s="314">
        <v>273</v>
      </c>
      <c r="H169" s="651">
        <f t="shared" si="33"/>
        <v>0.6080178173719376</v>
      </c>
      <c r="I169" s="314">
        <f t="shared" si="34"/>
        <v>0</v>
      </c>
    </row>
    <row r="170" spans="1:9" s="1" customFormat="1" ht="10.5" customHeight="1">
      <c r="A170" s="681"/>
      <c r="B170" s="683" t="s">
        <v>467</v>
      </c>
      <c r="C170" s="314">
        <v>193</v>
      </c>
      <c r="D170" s="314">
        <v>108.9</v>
      </c>
      <c r="E170" s="651">
        <f t="shared" si="31"/>
        <v>0.5642487046632124</v>
      </c>
      <c r="F170" s="652">
        <f t="shared" si="32"/>
        <v>84.1</v>
      </c>
      <c r="G170" s="314">
        <v>108.9</v>
      </c>
      <c r="H170" s="651">
        <f t="shared" si="33"/>
        <v>0.5642487046632124</v>
      </c>
      <c r="I170" s="314">
        <f t="shared" si="34"/>
        <v>0</v>
      </c>
    </row>
    <row r="171" spans="1:9" s="1" customFormat="1" ht="10.5" customHeight="1">
      <c r="A171" s="681"/>
      <c r="B171" s="683" t="s">
        <v>468</v>
      </c>
      <c r="C171" s="314">
        <v>182</v>
      </c>
      <c r="D171" s="314">
        <v>113.3</v>
      </c>
      <c r="E171" s="651">
        <f t="shared" si="31"/>
        <v>0.6225274725274725</v>
      </c>
      <c r="F171" s="652">
        <f t="shared" si="32"/>
        <v>68.7</v>
      </c>
      <c r="G171" s="314">
        <v>113.3</v>
      </c>
      <c r="H171" s="651">
        <f t="shared" si="33"/>
        <v>0.6225274725274725</v>
      </c>
      <c r="I171" s="314">
        <f t="shared" si="34"/>
        <v>0</v>
      </c>
    </row>
    <row r="172" spans="1:9" s="1" customFormat="1" ht="10.5" customHeight="1">
      <c r="A172" s="681"/>
      <c r="B172" s="683" t="s">
        <v>469</v>
      </c>
      <c r="C172" s="314">
        <v>322</v>
      </c>
      <c r="D172" s="314">
        <v>188.3</v>
      </c>
      <c r="E172" s="651">
        <f t="shared" si="31"/>
        <v>0.5847826086956522</v>
      </c>
      <c r="F172" s="652">
        <f t="shared" si="32"/>
        <v>133.7</v>
      </c>
      <c r="G172" s="314">
        <v>188.3</v>
      </c>
      <c r="H172" s="651">
        <f t="shared" si="33"/>
        <v>0.5847826086956522</v>
      </c>
      <c r="I172" s="314">
        <f t="shared" si="34"/>
        <v>0</v>
      </c>
    </row>
    <row r="173" spans="1:9" s="1" customFormat="1" ht="10.5" customHeight="1">
      <c r="A173" s="681"/>
      <c r="B173" s="683" t="s">
        <v>470</v>
      </c>
      <c r="C173" s="314">
        <v>316</v>
      </c>
      <c r="D173" s="314">
        <v>192.5</v>
      </c>
      <c r="E173" s="651">
        <f t="shared" si="31"/>
        <v>0.6091772151898734</v>
      </c>
      <c r="F173" s="652">
        <f t="shared" si="32"/>
        <v>123.5</v>
      </c>
      <c r="G173" s="314">
        <v>192.5</v>
      </c>
      <c r="H173" s="651">
        <f t="shared" si="33"/>
        <v>0.6091772151898734</v>
      </c>
      <c r="I173" s="314">
        <f t="shared" si="34"/>
        <v>0</v>
      </c>
    </row>
    <row r="174" spans="1:9" s="1" customFormat="1" ht="10.5" customHeight="1">
      <c r="A174" s="681"/>
      <c r="B174" s="683" t="s">
        <v>471</v>
      </c>
      <c r="C174" s="314">
        <v>489.4</v>
      </c>
      <c r="D174" s="314">
        <v>295.3</v>
      </c>
      <c r="E174" s="651">
        <f t="shared" si="31"/>
        <v>0.603391908459338</v>
      </c>
      <c r="F174" s="652">
        <f t="shared" si="32"/>
        <v>194.09999999999997</v>
      </c>
      <c r="G174" s="314">
        <v>295.3</v>
      </c>
      <c r="H174" s="651">
        <f t="shared" si="33"/>
        <v>0.603391908459338</v>
      </c>
      <c r="I174" s="314">
        <f t="shared" si="34"/>
        <v>0</v>
      </c>
    </row>
    <row r="175" spans="1:9" s="1" customFormat="1" ht="10.5" customHeight="1">
      <c r="A175" s="681"/>
      <c r="B175" s="683" t="s">
        <v>472</v>
      </c>
      <c r="C175" s="314">
        <v>195.3</v>
      </c>
      <c r="D175" s="314">
        <v>102.8</v>
      </c>
      <c r="E175" s="651">
        <f t="shared" si="31"/>
        <v>0.5263696876600102</v>
      </c>
      <c r="F175" s="652">
        <f t="shared" si="32"/>
        <v>92.50000000000001</v>
      </c>
      <c r="G175" s="314">
        <v>102.8</v>
      </c>
      <c r="H175" s="651">
        <f t="shared" si="33"/>
        <v>0.5263696876600102</v>
      </c>
      <c r="I175" s="314">
        <f t="shared" si="34"/>
        <v>0</v>
      </c>
    </row>
    <row r="176" spans="1:9" s="1" customFormat="1" ht="10.5" customHeight="1">
      <c r="A176" s="681"/>
      <c r="B176" s="683" t="s">
        <v>473</v>
      </c>
      <c r="C176" s="314">
        <v>586</v>
      </c>
      <c r="D176" s="314">
        <v>346.1</v>
      </c>
      <c r="E176" s="651">
        <f t="shared" si="31"/>
        <v>0.5906143344709898</v>
      </c>
      <c r="F176" s="652">
        <f t="shared" si="32"/>
        <v>239.89999999999998</v>
      </c>
      <c r="G176" s="314">
        <v>346.1</v>
      </c>
      <c r="H176" s="651">
        <f t="shared" si="33"/>
        <v>0.5906143344709898</v>
      </c>
      <c r="I176" s="314">
        <f t="shared" si="34"/>
        <v>0</v>
      </c>
    </row>
    <row r="177" spans="1:9" s="1" customFormat="1" ht="10.5" customHeight="1">
      <c r="A177" s="681"/>
      <c r="B177" s="684" t="s">
        <v>474</v>
      </c>
      <c r="C177" s="314">
        <v>189</v>
      </c>
      <c r="D177" s="314">
        <v>121.2</v>
      </c>
      <c r="E177" s="651">
        <f t="shared" si="31"/>
        <v>0.6412698412698413</v>
      </c>
      <c r="F177" s="652">
        <f t="shared" si="32"/>
        <v>67.8</v>
      </c>
      <c r="G177" s="314">
        <v>121.2</v>
      </c>
      <c r="H177" s="651">
        <f t="shared" si="33"/>
        <v>0.6412698412698413</v>
      </c>
      <c r="I177" s="314">
        <f t="shared" si="34"/>
        <v>0</v>
      </c>
    </row>
    <row r="178" spans="1:9" s="1" customFormat="1" ht="9.75" customHeight="1">
      <c r="A178" s="685" t="s">
        <v>458</v>
      </c>
      <c r="B178" s="685"/>
      <c r="C178" s="686">
        <f>C179+C180+C181+C182+C183+C184+C185+C186+C187</f>
        <v>140</v>
      </c>
      <c r="D178" s="686">
        <f>D179+D180+D181+D182+D183+D184+D185+D186+D187</f>
        <v>50</v>
      </c>
      <c r="E178" s="623">
        <f aca="true" t="shared" si="35" ref="E178:E184">D178/C178</f>
        <v>0.35714285714285715</v>
      </c>
      <c r="F178" s="616">
        <f aca="true" t="shared" si="36" ref="F178:F197">C178-D178</f>
        <v>90</v>
      </c>
      <c r="G178" s="686">
        <f>G179+G180+G181+G182+G183+G184+G185+G186+G187</f>
        <v>50</v>
      </c>
      <c r="H178" s="623">
        <f aca="true" t="shared" si="37" ref="H178:H184">G178/C178</f>
        <v>0.35714285714285715</v>
      </c>
      <c r="I178" s="686">
        <f t="shared" si="34"/>
        <v>0</v>
      </c>
    </row>
    <row r="179" spans="1:9" s="1" customFormat="1" ht="10.5" customHeight="1">
      <c r="A179" s="681" t="s">
        <v>256</v>
      </c>
      <c r="B179" s="682" t="s">
        <v>464</v>
      </c>
      <c r="C179" s="314">
        <v>40</v>
      </c>
      <c r="D179" s="314">
        <v>40</v>
      </c>
      <c r="E179" s="651">
        <f t="shared" si="35"/>
        <v>1</v>
      </c>
      <c r="F179" s="652">
        <f t="shared" si="36"/>
        <v>0</v>
      </c>
      <c r="G179" s="314">
        <v>40</v>
      </c>
      <c r="H179" s="651">
        <f t="shared" si="37"/>
        <v>1</v>
      </c>
      <c r="I179" s="314">
        <f t="shared" si="34"/>
        <v>0</v>
      </c>
    </row>
    <row r="180" spans="1:9" s="1" customFormat="1" ht="10.5" customHeight="1">
      <c r="A180" s="681"/>
      <c r="B180" s="683" t="s">
        <v>467</v>
      </c>
      <c r="C180" s="314">
        <v>15</v>
      </c>
      <c r="D180" s="314"/>
      <c r="E180" s="651">
        <f t="shared" si="35"/>
        <v>0</v>
      </c>
      <c r="F180" s="652">
        <f t="shared" si="36"/>
        <v>15</v>
      </c>
      <c r="G180" s="314"/>
      <c r="H180" s="651">
        <f t="shared" si="37"/>
        <v>0</v>
      </c>
      <c r="I180" s="314">
        <f t="shared" si="34"/>
        <v>0</v>
      </c>
    </row>
    <row r="181" spans="1:9" s="1" customFormat="1" ht="10.5" customHeight="1">
      <c r="A181" s="681"/>
      <c r="B181" s="683" t="s">
        <v>468</v>
      </c>
      <c r="C181" s="314">
        <v>25</v>
      </c>
      <c r="D181" s="314"/>
      <c r="E181" s="651">
        <f t="shared" si="35"/>
        <v>0</v>
      </c>
      <c r="F181" s="652">
        <f t="shared" si="36"/>
        <v>25</v>
      </c>
      <c r="G181" s="314"/>
      <c r="H181" s="651">
        <f t="shared" si="37"/>
        <v>0</v>
      </c>
      <c r="I181" s="314">
        <f t="shared" si="34"/>
        <v>0</v>
      </c>
    </row>
    <row r="182" spans="1:9" s="1" customFormat="1" ht="10.5" customHeight="1">
      <c r="A182" s="681"/>
      <c r="B182" s="683" t="s">
        <v>469</v>
      </c>
      <c r="C182" s="314">
        <v>20</v>
      </c>
      <c r="D182" s="314"/>
      <c r="E182" s="651">
        <f t="shared" si="35"/>
        <v>0</v>
      </c>
      <c r="F182" s="652">
        <f t="shared" si="36"/>
        <v>20</v>
      </c>
      <c r="G182" s="314"/>
      <c r="H182" s="651">
        <f t="shared" si="37"/>
        <v>0</v>
      </c>
      <c r="I182" s="314">
        <f t="shared" si="34"/>
        <v>0</v>
      </c>
    </row>
    <row r="183" spans="1:9" s="1" customFormat="1" ht="10.5" customHeight="1">
      <c r="A183" s="681"/>
      <c r="B183" s="683" t="s">
        <v>470</v>
      </c>
      <c r="C183" s="314">
        <v>10</v>
      </c>
      <c r="D183" s="314">
        <v>10</v>
      </c>
      <c r="E183" s="651">
        <f t="shared" si="35"/>
        <v>1</v>
      </c>
      <c r="F183" s="652">
        <f t="shared" si="36"/>
        <v>0</v>
      </c>
      <c r="G183" s="314">
        <v>10</v>
      </c>
      <c r="H183" s="651">
        <f t="shared" si="37"/>
        <v>1</v>
      </c>
      <c r="I183" s="314">
        <f t="shared" si="34"/>
        <v>0</v>
      </c>
    </row>
    <row r="184" spans="1:9" s="1" customFormat="1" ht="10.5" customHeight="1">
      <c r="A184" s="681"/>
      <c r="B184" s="683" t="s">
        <v>471</v>
      </c>
      <c r="C184" s="314">
        <v>30</v>
      </c>
      <c r="D184" s="314"/>
      <c r="E184" s="651">
        <f t="shared" si="35"/>
        <v>0</v>
      </c>
      <c r="F184" s="652">
        <f t="shared" si="36"/>
        <v>30</v>
      </c>
      <c r="G184" s="314"/>
      <c r="H184" s="651">
        <f t="shared" si="37"/>
        <v>0</v>
      </c>
      <c r="I184" s="314">
        <f t="shared" si="34"/>
        <v>0</v>
      </c>
    </row>
    <row r="185" spans="1:9" s="1" customFormat="1" ht="10.5" customHeight="1">
      <c r="A185" s="681"/>
      <c r="B185" s="683" t="s">
        <v>472</v>
      </c>
      <c r="C185" s="314"/>
      <c r="D185" s="314"/>
      <c r="E185" s="651"/>
      <c r="F185" s="652">
        <f t="shared" si="36"/>
        <v>0</v>
      </c>
      <c r="G185" s="314"/>
      <c r="H185" s="651"/>
      <c r="I185" s="314">
        <f t="shared" si="34"/>
        <v>0</v>
      </c>
    </row>
    <row r="186" spans="1:9" s="1" customFormat="1" ht="10.5" customHeight="1">
      <c r="A186" s="681"/>
      <c r="B186" s="683" t="s">
        <v>473</v>
      </c>
      <c r="C186" s="314"/>
      <c r="D186" s="314"/>
      <c r="E186" s="651"/>
      <c r="F186" s="652">
        <f t="shared" si="36"/>
        <v>0</v>
      </c>
      <c r="G186" s="314"/>
      <c r="H186" s="651"/>
      <c r="I186" s="314">
        <f t="shared" si="34"/>
        <v>0</v>
      </c>
    </row>
    <row r="187" spans="1:9" s="1" customFormat="1" ht="10.5" customHeight="1">
      <c r="A187" s="681"/>
      <c r="B187" s="684" t="s">
        <v>474</v>
      </c>
      <c r="C187" s="314"/>
      <c r="D187" s="314"/>
      <c r="E187" s="651"/>
      <c r="F187" s="652">
        <f t="shared" si="36"/>
        <v>0</v>
      </c>
      <c r="G187" s="314"/>
      <c r="H187" s="651"/>
      <c r="I187" s="314">
        <f t="shared" si="34"/>
        <v>0</v>
      </c>
    </row>
    <row r="188" spans="1:9" s="1" customFormat="1" ht="10.5" customHeight="1">
      <c r="A188" s="685" t="s">
        <v>479</v>
      </c>
      <c r="B188" s="685"/>
      <c r="C188" s="686">
        <f>C189+C190+C191+C192+C193+C194+C195+C196+C197</f>
        <v>585</v>
      </c>
      <c r="D188" s="686">
        <f>D189+D190+D191+D192+D193+D194+D195+D196+D197</f>
        <v>581.2</v>
      </c>
      <c r="E188" s="623">
        <f aca="true" t="shared" si="38" ref="E188:E196">D188/C188</f>
        <v>0.9935042735042736</v>
      </c>
      <c r="F188" s="616">
        <f t="shared" si="36"/>
        <v>3.7999999999999545</v>
      </c>
      <c r="G188" s="686">
        <f>G189+G190+G191+G192+G193+G194+G195+G196+G197</f>
        <v>581.2</v>
      </c>
      <c r="H188" s="623">
        <f aca="true" t="shared" si="39" ref="H188:H196">G188/C188</f>
        <v>0.9935042735042736</v>
      </c>
      <c r="I188" s="686">
        <f t="shared" si="34"/>
        <v>0</v>
      </c>
    </row>
    <row r="189" spans="1:9" s="1" customFormat="1" ht="10.5" customHeight="1">
      <c r="A189" s="681" t="s">
        <v>256</v>
      </c>
      <c r="B189" s="682" t="s">
        <v>464</v>
      </c>
      <c r="C189" s="314"/>
      <c r="D189" s="314"/>
      <c r="E189" s="651"/>
      <c r="F189" s="652">
        <f t="shared" si="36"/>
        <v>0</v>
      </c>
      <c r="G189" s="314"/>
      <c r="H189" s="651"/>
      <c r="I189" s="314">
        <f t="shared" si="34"/>
        <v>0</v>
      </c>
    </row>
    <row r="190" spans="1:9" s="1" customFormat="1" ht="10.5" customHeight="1">
      <c r="A190" s="681"/>
      <c r="B190" s="683" t="s">
        <v>467</v>
      </c>
      <c r="C190" s="314"/>
      <c r="D190" s="314"/>
      <c r="E190" s="651"/>
      <c r="F190" s="652">
        <f t="shared" si="36"/>
        <v>0</v>
      </c>
      <c r="G190" s="314"/>
      <c r="H190" s="651"/>
      <c r="I190" s="314">
        <f t="shared" si="34"/>
        <v>0</v>
      </c>
    </row>
    <row r="191" spans="1:9" s="1" customFormat="1" ht="10.5" customHeight="1">
      <c r="A191" s="681"/>
      <c r="B191" s="683" t="s">
        <v>468</v>
      </c>
      <c r="C191" s="314"/>
      <c r="D191" s="314"/>
      <c r="E191" s="651"/>
      <c r="F191" s="652">
        <f t="shared" si="36"/>
        <v>0</v>
      </c>
      <c r="G191" s="314"/>
      <c r="H191" s="651"/>
      <c r="I191" s="314">
        <f t="shared" si="34"/>
        <v>0</v>
      </c>
    </row>
    <row r="192" spans="1:9" s="1" customFormat="1" ht="10.5" customHeight="1">
      <c r="A192" s="681"/>
      <c r="B192" s="683" t="s">
        <v>469</v>
      </c>
      <c r="C192" s="314">
        <v>100</v>
      </c>
      <c r="D192" s="314">
        <v>99.7</v>
      </c>
      <c r="E192" s="651">
        <f t="shared" si="38"/>
        <v>0.997</v>
      </c>
      <c r="F192" s="652">
        <f t="shared" si="36"/>
        <v>0.29999999999999716</v>
      </c>
      <c r="G192" s="314">
        <v>99.7</v>
      </c>
      <c r="H192" s="651">
        <f t="shared" si="39"/>
        <v>0.997</v>
      </c>
      <c r="I192" s="314">
        <f t="shared" si="34"/>
        <v>0</v>
      </c>
    </row>
    <row r="193" spans="1:9" s="1" customFormat="1" ht="10.5" customHeight="1">
      <c r="A193" s="681"/>
      <c r="B193" s="683" t="s">
        <v>470</v>
      </c>
      <c r="C193" s="314">
        <v>155</v>
      </c>
      <c r="D193" s="314">
        <v>153.8</v>
      </c>
      <c r="E193" s="651">
        <f t="shared" si="38"/>
        <v>0.9922580645161291</v>
      </c>
      <c r="F193" s="652">
        <f t="shared" si="36"/>
        <v>1.1999999999999886</v>
      </c>
      <c r="G193" s="314">
        <v>153.8</v>
      </c>
      <c r="H193" s="651">
        <f t="shared" si="39"/>
        <v>0.9922580645161291</v>
      </c>
      <c r="I193" s="314">
        <f t="shared" si="34"/>
        <v>0</v>
      </c>
    </row>
    <row r="194" spans="1:9" s="1" customFormat="1" ht="10.5" customHeight="1">
      <c r="A194" s="681"/>
      <c r="B194" s="683" t="s">
        <v>471</v>
      </c>
      <c r="C194" s="314"/>
      <c r="D194" s="314"/>
      <c r="E194" s="651"/>
      <c r="F194" s="652">
        <f t="shared" si="36"/>
        <v>0</v>
      </c>
      <c r="G194" s="314"/>
      <c r="H194" s="651"/>
      <c r="I194" s="314">
        <f t="shared" si="34"/>
        <v>0</v>
      </c>
    </row>
    <row r="195" spans="1:9" s="1" customFormat="1" ht="10.5" customHeight="1">
      <c r="A195" s="681"/>
      <c r="B195" s="683" t="s">
        <v>472</v>
      </c>
      <c r="C195" s="314">
        <v>200</v>
      </c>
      <c r="D195" s="314">
        <v>197.8</v>
      </c>
      <c r="E195" s="651">
        <f t="shared" si="38"/>
        <v>0.9890000000000001</v>
      </c>
      <c r="F195" s="652">
        <f t="shared" si="36"/>
        <v>2.1999999999999886</v>
      </c>
      <c r="G195" s="314">
        <v>197.8</v>
      </c>
      <c r="H195" s="651">
        <f t="shared" si="39"/>
        <v>0.9890000000000001</v>
      </c>
      <c r="I195" s="314">
        <f t="shared" si="34"/>
        <v>0</v>
      </c>
    </row>
    <row r="196" spans="1:9" s="1" customFormat="1" ht="10.5" customHeight="1">
      <c r="A196" s="681"/>
      <c r="B196" s="683" t="s">
        <v>473</v>
      </c>
      <c r="C196" s="314">
        <v>130</v>
      </c>
      <c r="D196" s="314">
        <v>129.9</v>
      </c>
      <c r="E196" s="651">
        <f t="shared" si="38"/>
        <v>0.9992307692307693</v>
      </c>
      <c r="F196" s="652">
        <f t="shared" si="36"/>
        <v>0.09999999999999432</v>
      </c>
      <c r="G196" s="314">
        <v>129.9</v>
      </c>
      <c r="H196" s="651">
        <f t="shared" si="39"/>
        <v>0.9992307692307693</v>
      </c>
      <c r="I196" s="314">
        <f t="shared" si="34"/>
        <v>0</v>
      </c>
    </row>
    <row r="197" spans="1:9" s="1" customFormat="1" ht="10.5" customHeight="1">
      <c r="A197" s="681"/>
      <c r="B197" s="684" t="s">
        <v>474</v>
      </c>
      <c r="C197" s="657"/>
      <c r="D197" s="657"/>
      <c r="E197" s="687"/>
      <c r="F197" s="688">
        <f t="shared" si="36"/>
        <v>0</v>
      </c>
      <c r="G197" s="657"/>
      <c r="H197" s="687"/>
      <c r="I197" s="657">
        <f t="shared" si="34"/>
        <v>0</v>
      </c>
    </row>
    <row r="198" spans="1:9" s="1" customFormat="1" ht="20.25" customHeight="1">
      <c r="A198" s="689" t="s">
        <v>480</v>
      </c>
      <c r="B198" s="689"/>
      <c r="C198" s="686">
        <f>C199+C200</f>
        <v>7763.1</v>
      </c>
      <c r="D198" s="686">
        <f>D199+D200</f>
        <v>41.099999999999994</v>
      </c>
      <c r="E198" s="623">
        <f>D198/C198</f>
        <v>0.005294276770877612</v>
      </c>
      <c r="F198" s="89">
        <f aca="true" t="shared" si="40" ref="F198:F228">C198-D198</f>
        <v>7722</v>
      </c>
      <c r="G198" s="686">
        <f>G199+G200</f>
        <v>41.099999999999994</v>
      </c>
      <c r="H198" s="623">
        <f>G198/C198</f>
        <v>0.005294276770877612</v>
      </c>
      <c r="I198" s="686">
        <f t="shared" si="34"/>
        <v>0</v>
      </c>
    </row>
    <row r="199" spans="1:9" s="1" customFormat="1" ht="10.5" customHeight="1">
      <c r="A199" s="690"/>
      <c r="B199" s="691" t="s">
        <v>476</v>
      </c>
      <c r="C199" s="692">
        <f>C202+C205+C208+C211+C214+C217+C220+C223+C226</f>
        <v>480.1</v>
      </c>
      <c r="D199" s="96">
        <f>D202+D205+D208+D211+D214+D217+D220+D223+D226</f>
        <v>41.099999999999994</v>
      </c>
      <c r="E199" s="655">
        <f>D199/C199</f>
        <v>0.08560716517392208</v>
      </c>
      <c r="F199" s="230">
        <f t="shared" si="40"/>
        <v>439</v>
      </c>
      <c r="G199" s="96">
        <f>G202+G205+G208+G211+G214+G217+G220+G223+G226</f>
        <v>41.099999999999994</v>
      </c>
      <c r="H199" s="655">
        <f>G199/C199</f>
        <v>0.08560716517392208</v>
      </c>
      <c r="I199" s="96">
        <f t="shared" si="34"/>
        <v>0</v>
      </c>
    </row>
    <row r="200" spans="1:9" s="1" customFormat="1" ht="9" customHeight="1">
      <c r="A200" s="690"/>
      <c r="B200" s="693" t="s">
        <v>477</v>
      </c>
      <c r="C200" s="694">
        <f>C203+C206+C209+C212+C215+C218+C221+C224+C227</f>
        <v>7283</v>
      </c>
      <c r="D200" s="694">
        <f>D203+D206+D209+D212+D215+D218+D221+D224+D227</f>
        <v>0</v>
      </c>
      <c r="E200" s="695">
        <f>D200/C200</f>
        <v>0</v>
      </c>
      <c r="F200" s="696">
        <f t="shared" si="40"/>
        <v>7283</v>
      </c>
      <c r="G200" s="694">
        <f>G203+G206+G209+G212+G215+G218+G221+G224+G227</f>
        <v>0</v>
      </c>
      <c r="H200" s="695">
        <f>G200/C200</f>
        <v>0</v>
      </c>
      <c r="I200" s="694">
        <f t="shared" si="34"/>
        <v>0</v>
      </c>
    </row>
    <row r="201" spans="1:9" s="1" customFormat="1" ht="10.5" customHeight="1">
      <c r="A201" s="697" t="s">
        <v>256</v>
      </c>
      <c r="B201" s="646" t="s">
        <v>464</v>
      </c>
      <c r="C201" s="242">
        <f>C202+C203</f>
        <v>1878.9</v>
      </c>
      <c r="D201" s="242">
        <f>D202+D203</f>
        <v>0</v>
      </c>
      <c r="E201" s="647">
        <f aca="true" t="shared" si="41" ref="E201:E227">D201/C201</f>
        <v>0</v>
      </c>
      <c r="F201" s="648">
        <f t="shared" si="40"/>
        <v>1878.9</v>
      </c>
      <c r="G201" s="242">
        <f>G202+G203</f>
        <v>0</v>
      </c>
      <c r="H201" s="647">
        <f aca="true" t="shared" si="42" ref="H201:H227">G201/C201</f>
        <v>0</v>
      </c>
      <c r="I201" s="242">
        <f t="shared" si="34"/>
        <v>0</v>
      </c>
    </row>
    <row r="202" spans="1:9" s="1" customFormat="1" ht="9.75" customHeight="1">
      <c r="A202" s="697"/>
      <c r="B202" s="650" t="s">
        <v>465</v>
      </c>
      <c r="C202" s="314">
        <v>98.9</v>
      </c>
      <c r="D202" s="314"/>
      <c r="E202" s="651">
        <f t="shared" si="41"/>
        <v>0</v>
      </c>
      <c r="F202" s="652">
        <f t="shared" si="40"/>
        <v>98.9</v>
      </c>
      <c r="G202" s="314"/>
      <c r="H202" s="651">
        <f t="shared" si="42"/>
        <v>0</v>
      </c>
      <c r="I202" s="314">
        <f t="shared" si="34"/>
        <v>0</v>
      </c>
    </row>
    <row r="203" spans="1:9" s="1" customFormat="1" ht="9.75" customHeight="1">
      <c r="A203" s="697"/>
      <c r="B203" s="653" t="s">
        <v>481</v>
      </c>
      <c r="C203" s="314">
        <v>1780</v>
      </c>
      <c r="D203" s="314"/>
      <c r="E203" s="651">
        <f t="shared" si="41"/>
        <v>0</v>
      </c>
      <c r="F203" s="652">
        <f t="shared" si="40"/>
        <v>1780</v>
      </c>
      <c r="G203" s="314"/>
      <c r="H203" s="651">
        <f t="shared" si="42"/>
        <v>0</v>
      </c>
      <c r="I203" s="314">
        <f t="shared" si="34"/>
        <v>0</v>
      </c>
    </row>
    <row r="204" spans="1:9" s="1" customFormat="1" ht="9.75" customHeight="1">
      <c r="A204" s="697"/>
      <c r="B204" s="654" t="s">
        <v>467</v>
      </c>
      <c r="C204" s="96">
        <f>C205+C206</f>
        <v>208.7</v>
      </c>
      <c r="D204" s="96">
        <f>D205+D206</f>
        <v>1.2</v>
      </c>
      <c r="E204" s="655">
        <f t="shared" si="41"/>
        <v>0.005749880210828941</v>
      </c>
      <c r="F204" s="652">
        <f t="shared" si="40"/>
        <v>207.5</v>
      </c>
      <c r="G204" s="96">
        <f>G205+G206</f>
        <v>1.2</v>
      </c>
      <c r="H204" s="655">
        <f t="shared" si="42"/>
        <v>0.005749880210828941</v>
      </c>
      <c r="I204" s="96">
        <f t="shared" si="34"/>
        <v>0</v>
      </c>
    </row>
    <row r="205" spans="1:9" s="1" customFormat="1" ht="9.75" customHeight="1">
      <c r="A205" s="697"/>
      <c r="B205" s="650" t="s">
        <v>465</v>
      </c>
      <c r="C205" s="314">
        <v>14.7</v>
      </c>
      <c r="D205" s="314">
        <v>1.2</v>
      </c>
      <c r="E205" s="651">
        <f t="shared" si="41"/>
        <v>0.0816326530612245</v>
      </c>
      <c r="F205" s="652">
        <f t="shared" si="40"/>
        <v>13.5</v>
      </c>
      <c r="G205" s="314">
        <v>1.2</v>
      </c>
      <c r="H205" s="651">
        <f t="shared" si="42"/>
        <v>0.0816326530612245</v>
      </c>
      <c r="I205" s="314">
        <f t="shared" si="34"/>
        <v>0</v>
      </c>
    </row>
    <row r="206" spans="1:9" s="1" customFormat="1" ht="9.75" customHeight="1">
      <c r="A206" s="697"/>
      <c r="B206" s="653" t="s">
        <v>481</v>
      </c>
      <c r="C206" s="314">
        <v>194</v>
      </c>
      <c r="D206" s="314"/>
      <c r="E206" s="651">
        <f t="shared" si="41"/>
        <v>0</v>
      </c>
      <c r="F206" s="652">
        <f t="shared" si="40"/>
        <v>194</v>
      </c>
      <c r="G206" s="314"/>
      <c r="H206" s="651">
        <f t="shared" si="42"/>
        <v>0</v>
      </c>
      <c r="I206" s="314">
        <f t="shared" si="34"/>
        <v>0</v>
      </c>
    </row>
    <row r="207" spans="1:9" s="1" customFormat="1" ht="9.75" customHeight="1">
      <c r="A207" s="697"/>
      <c r="B207" s="654" t="s">
        <v>468</v>
      </c>
      <c r="C207" s="96">
        <f>C208+C209</f>
        <v>199</v>
      </c>
      <c r="D207" s="96">
        <f>D208+D209</f>
        <v>0</v>
      </c>
      <c r="E207" s="655">
        <f t="shared" si="41"/>
        <v>0</v>
      </c>
      <c r="F207" s="652">
        <f t="shared" si="40"/>
        <v>199</v>
      </c>
      <c r="G207" s="96">
        <f>G208+G209</f>
        <v>0</v>
      </c>
      <c r="H207" s="655">
        <f t="shared" si="42"/>
        <v>0</v>
      </c>
      <c r="I207" s="96">
        <f t="shared" si="34"/>
        <v>0</v>
      </c>
    </row>
    <row r="208" spans="1:9" s="1" customFormat="1" ht="9.75" customHeight="1">
      <c r="A208" s="697"/>
      <c r="B208" s="650" t="s">
        <v>465</v>
      </c>
      <c r="C208" s="314">
        <v>14</v>
      </c>
      <c r="D208" s="314"/>
      <c r="E208" s="651">
        <f t="shared" si="41"/>
        <v>0</v>
      </c>
      <c r="F208" s="652">
        <f t="shared" si="40"/>
        <v>14</v>
      </c>
      <c r="G208" s="314"/>
      <c r="H208" s="651">
        <f t="shared" si="42"/>
        <v>0</v>
      </c>
      <c r="I208" s="314">
        <f t="shared" si="34"/>
        <v>0</v>
      </c>
    </row>
    <row r="209" spans="1:9" s="1" customFormat="1" ht="9.75" customHeight="1">
      <c r="A209" s="697"/>
      <c r="B209" s="653" t="s">
        <v>481</v>
      </c>
      <c r="C209" s="314">
        <v>185</v>
      </c>
      <c r="D209" s="314"/>
      <c r="E209" s="651">
        <f t="shared" si="41"/>
        <v>0</v>
      </c>
      <c r="F209" s="652">
        <f t="shared" si="40"/>
        <v>185</v>
      </c>
      <c r="G209" s="314"/>
      <c r="H209" s="651">
        <f t="shared" si="42"/>
        <v>0</v>
      </c>
      <c r="I209" s="314">
        <f t="shared" si="34"/>
        <v>0</v>
      </c>
    </row>
    <row r="210" spans="1:9" s="1" customFormat="1" ht="9.75" customHeight="1">
      <c r="A210" s="697"/>
      <c r="B210" s="654" t="s">
        <v>469</v>
      </c>
      <c r="C210" s="96">
        <f>C211+C212</f>
        <v>199.1</v>
      </c>
      <c r="D210" s="96">
        <f>D211+D212</f>
        <v>10.1</v>
      </c>
      <c r="E210" s="655">
        <f t="shared" si="41"/>
        <v>0.050728277247614265</v>
      </c>
      <c r="F210" s="652">
        <f t="shared" si="40"/>
        <v>189</v>
      </c>
      <c r="G210" s="96">
        <f>G211+G212</f>
        <v>10.1</v>
      </c>
      <c r="H210" s="655">
        <f t="shared" si="42"/>
        <v>0.050728277247614265</v>
      </c>
      <c r="I210" s="96">
        <f t="shared" si="34"/>
        <v>0</v>
      </c>
    </row>
    <row r="211" spans="1:9" s="1" customFormat="1" ht="9.75" customHeight="1">
      <c r="A211" s="697"/>
      <c r="B211" s="650" t="s">
        <v>465</v>
      </c>
      <c r="C211" s="314">
        <v>14.1</v>
      </c>
      <c r="D211" s="314">
        <v>10.1</v>
      </c>
      <c r="E211" s="651">
        <f t="shared" si="41"/>
        <v>0.7163120567375887</v>
      </c>
      <c r="F211" s="652">
        <f t="shared" si="40"/>
        <v>4</v>
      </c>
      <c r="G211" s="314">
        <v>10.1</v>
      </c>
      <c r="H211" s="651">
        <f t="shared" si="42"/>
        <v>0.7163120567375887</v>
      </c>
      <c r="I211" s="314">
        <f t="shared" si="34"/>
        <v>0</v>
      </c>
    </row>
    <row r="212" spans="1:9" s="1" customFormat="1" ht="9.75" customHeight="1">
      <c r="A212" s="697"/>
      <c r="B212" s="653" t="s">
        <v>481</v>
      </c>
      <c r="C212" s="314">
        <v>185</v>
      </c>
      <c r="D212" s="314"/>
      <c r="E212" s="651">
        <f t="shared" si="41"/>
        <v>0</v>
      </c>
      <c r="F212" s="652">
        <f t="shared" si="40"/>
        <v>185</v>
      </c>
      <c r="G212" s="314"/>
      <c r="H212" s="651">
        <f t="shared" si="42"/>
        <v>0</v>
      </c>
      <c r="I212" s="314">
        <f t="shared" si="34"/>
        <v>0</v>
      </c>
    </row>
    <row r="213" spans="1:9" s="1" customFormat="1" ht="9.75" customHeight="1">
      <c r="A213" s="697"/>
      <c r="B213" s="654" t="s">
        <v>470</v>
      </c>
      <c r="C213" s="96">
        <f>C214+C215</f>
        <v>3102.8</v>
      </c>
      <c r="D213" s="96">
        <f>D214+D215</f>
        <v>21.1</v>
      </c>
      <c r="E213" s="655">
        <f t="shared" si="41"/>
        <v>0.00680030939796313</v>
      </c>
      <c r="F213" s="652">
        <f t="shared" si="40"/>
        <v>3081.7000000000003</v>
      </c>
      <c r="G213" s="96">
        <f>G214+G215</f>
        <v>21.1</v>
      </c>
      <c r="H213" s="655">
        <f t="shared" si="42"/>
        <v>0.00680030939796313</v>
      </c>
      <c r="I213" s="96">
        <f t="shared" si="34"/>
        <v>0</v>
      </c>
    </row>
    <row r="214" spans="1:9" s="1" customFormat="1" ht="9.75" customHeight="1">
      <c r="A214" s="697"/>
      <c r="B214" s="650" t="s">
        <v>465</v>
      </c>
      <c r="C214" s="314">
        <v>157.8</v>
      </c>
      <c r="D214" s="314">
        <v>21.1</v>
      </c>
      <c r="E214" s="651">
        <f t="shared" si="41"/>
        <v>0.13371356147021546</v>
      </c>
      <c r="F214" s="652">
        <f t="shared" si="40"/>
        <v>136.70000000000002</v>
      </c>
      <c r="G214" s="314">
        <v>21.1</v>
      </c>
      <c r="H214" s="651">
        <f t="shared" si="42"/>
        <v>0.13371356147021546</v>
      </c>
      <c r="I214" s="314">
        <f t="shared" si="34"/>
        <v>0</v>
      </c>
    </row>
    <row r="215" spans="1:9" s="1" customFormat="1" ht="9.75" customHeight="1">
      <c r="A215" s="697"/>
      <c r="B215" s="653" t="s">
        <v>481</v>
      </c>
      <c r="C215" s="314">
        <v>2945</v>
      </c>
      <c r="D215" s="314"/>
      <c r="E215" s="651">
        <f t="shared" si="41"/>
        <v>0</v>
      </c>
      <c r="F215" s="652">
        <f t="shared" si="40"/>
        <v>2945</v>
      </c>
      <c r="G215" s="314"/>
      <c r="H215" s="651">
        <f t="shared" si="42"/>
        <v>0</v>
      </c>
      <c r="I215" s="314">
        <f t="shared" si="34"/>
        <v>0</v>
      </c>
    </row>
    <row r="216" spans="1:9" s="1" customFormat="1" ht="9.75" customHeight="1">
      <c r="A216" s="697"/>
      <c r="B216" s="654" t="s">
        <v>471</v>
      </c>
      <c r="C216" s="96">
        <f>C217+C218</f>
        <v>193.3</v>
      </c>
      <c r="D216" s="96">
        <f>D217+D218</f>
        <v>0</v>
      </c>
      <c r="E216" s="655">
        <f t="shared" si="41"/>
        <v>0</v>
      </c>
      <c r="F216" s="652">
        <f t="shared" si="40"/>
        <v>193.3</v>
      </c>
      <c r="G216" s="96">
        <f>G217+G218</f>
        <v>0</v>
      </c>
      <c r="H216" s="655">
        <f t="shared" si="42"/>
        <v>0</v>
      </c>
      <c r="I216" s="96">
        <f t="shared" si="34"/>
        <v>0</v>
      </c>
    </row>
    <row r="217" spans="1:9" s="1" customFormat="1" ht="9.75" customHeight="1">
      <c r="A217" s="697"/>
      <c r="B217" s="650" t="s">
        <v>465</v>
      </c>
      <c r="C217" s="314">
        <v>10.3</v>
      </c>
      <c r="D217" s="314"/>
      <c r="E217" s="651">
        <f t="shared" si="41"/>
        <v>0</v>
      </c>
      <c r="F217" s="652">
        <f t="shared" si="40"/>
        <v>10.3</v>
      </c>
      <c r="G217" s="314"/>
      <c r="H217" s="651">
        <f t="shared" si="42"/>
        <v>0</v>
      </c>
      <c r="I217" s="314">
        <f t="shared" si="34"/>
        <v>0</v>
      </c>
    </row>
    <row r="218" spans="1:9" s="1" customFormat="1" ht="9.75" customHeight="1">
      <c r="A218" s="697"/>
      <c r="B218" s="653" t="s">
        <v>481</v>
      </c>
      <c r="C218" s="314">
        <v>183</v>
      </c>
      <c r="D218" s="314"/>
      <c r="E218" s="651">
        <f t="shared" si="41"/>
        <v>0</v>
      </c>
      <c r="F218" s="652">
        <f t="shared" si="40"/>
        <v>183</v>
      </c>
      <c r="G218" s="314"/>
      <c r="H218" s="651">
        <f t="shared" si="42"/>
        <v>0</v>
      </c>
      <c r="I218" s="314">
        <f t="shared" si="34"/>
        <v>0</v>
      </c>
    </row>
    <row r="219" spans="1:9" s="1" customFormat="1" ht="9.75" customHeight="1">
      <c r="A219" s="697"/>
      <c r="B219" s="654" t="s">
        <v>472</v>
      </c>
      <c r="C219" s="96">
        <f>C220+C221</f>
        <v>207.3</v>
      </c>
      <c r="D219" s="96">
        <f>D220+D221</f>
        <v>0</v>
      </c>
      <c r="E219" s="655">
        <f t="shared" si="41"/>
        <v>0</v>
      </c>
      <c r="F219" s="652">
        <f t="shared" si="40"/>
        <v>207.3</v>
      </c>
      <c r="G219" s="96">
        <f>G220+G221</f>
        <v>0</v>
      </c>
      <c r="H219" s="655">
        <f t="shared" si="42"/>
        <v>0</v>
      </c>
      <c r="I219" s="96">
        <f t="shared" si="34"/>
        <v>0</v>
      </c>
    </row>
    <row r="220" spans="1:9" s="1" customFormat="1" ht="9.75" customHeight="1">
      <c r="A220" s="697"/>
      <c r="B220" s="650" t="s">
        <v>465</v>
      </c>
      <c r="C220" s="314">
        <v>13.3</v>
      </c>
      <c r="D220" s="314"/>
      <c r="E220" s="651">
        <f t="shared" si="41"/>
        <v>0</v>
      </c>
      <c r="F220" s="652">
        <f t="shared" si="40"/>
        <v>13.3</v>
      </c>
      <c r="G220" s="314"/>
      <c r="H220" s="651">
        <f t="shared" si="42"/>
        <v>0</v>
      </c>
      <c r="I220" s="314">
        <f t="shared" si="34"/>
        <v>0</v>
      </c>
    </row>
    <row r="221" spans="1:9" s="1" customFormat="1" ht="9.75" customHeight="1">
      <c r="A221" s="697"/>
      <c r="B221" s="653" t="s">
        <v>481</v>
      </c>
      <c r="C221" s="314">
        <v>194</v>
      </c>
      <c r="D221" s="314"/>
      <c r="E221" s="651">
        <f t="shared" si="41"/>
        <v>0</v>
      </c>
      <c r="F221" s="652">
        <f t="shared" si="40"/>
        <v>194</v>
      </c>
      <c r="G221" s="314"/>
      <c r="H221" s="651">
        <f t="shared" si="42"/>
        <v>0</v>
      </c>
      <c r="I221" s="314">
        <f t="shared" si="34"/>
        <v>0</v>
      </c>
    </row>
    <row r="222" spans="1:9" s="1" customFormat="1" ht="9.75" customHeight="1">
      <c r="A222" s="697"/>
      <c r="B222" s="654" t="s">
        <v>473</v>
      </c>
      <c r="C222" s="96">
        <f>C223+C224</f>
        <v>276.6</v>
      </c>
      <c r="D222" s="96">
        <f>D223+D224</f>
        <v>8.7</v>
      </c>
      <c r="E222" s="655">
        <f t="shared" si="41"/>
        <v>0.03145336225596529</v>
      </c>
      <c r="F222" s="652">
        <f t="shared" si="40"/>
        <v>267.90000000000003</v>
      </c>
      <c r="G222" s="96">
        <f>G223+G224</f>
        <v>8.7</v>
      </c>
      <c r="H222" s="655">
        <f t="shared" si="42"/>
        <v>0.03145336225596529</v>
      </c>
      <c r="I222" s="96">
        <f t="shared" si="34"/>
        <v>0</v>
      </c>
    </row>
    <row r="223" spans="1:9" s="1" customFormat="1" ht="9.75" customHeight="1">
      <c r="A223" s="697"/>
      <c r="B223" s="650" t="s">
        <v>465</v>
      </c>
      <c r="C223" s="314">
        <v>76.6</v>
      </c>
      <c r="D223" s="314">
        <v>8.7</v>
      </c>
      <c r="E223" s="651">
        <f t="shared" si="41"/>
        <v>0.11357702349869452</v>
      </c>
      <c r="F223" s="652">
        <f t="shared" si="40"/>
        <v>67.89999999999999</v>
      </c>
      <c r="G223" s="314">
        <v>8.7</v>
      </c>
      <c r="H223" s="651">
        <f t="shared" si="42"/>
        <v>0.11357702349869452</v>
      </c>
      <c r="I223" s="314">
        <f t="shared" si="34"/>
        <v>0</v>
      </c>
    </row>
    <row r="224" spans="1:9" s="1" customFormat="1" ht="9.75" customHeight="1">
      <c r="A224" s="697"/>
      <c r="B224" s="653" t="s">
        <v>481</v>
      </c>
      <c r="C224" s="314">
        <v>200</v>
      </c>
      <c r="D224" s="314"/>
      <c r="E224" s="651">
        <f t="shared" si="41"/>
        <v>0</v>
      </c>
      <c r="F224" s="652">
        <f t="shared" si="40"/>
        <v>200</v>
      </c>
      <c r="G224" s="314"/>
      <c r="H224" s="651">
        <f t="shared" si="42"/>
        <v>0</v>
      </c>
      <c r="I224" s="314">
        <f t="shared" si="34"/>
        <v>0</v>
      </c>
    </row>
    <row r="225" spans="1:9" s="1" customFormat="1" ht="9.75" customHeight="1">
      <c r="A225" s="697"/>
      <c r="B225" s="654" t="s">
        <v>474</v>
      </c>
      <c r="C225" s="96">
        <f>C226+C227</f>
        <v>1497.4</v>
      </c>
      <c r="D225" s="96">
        <f>D226+D227</f>
        <v>0</v>
      </c>
      <c r="E225" s="655">
        <f t="shared" si="41"/>
        <v>0</v>
      </c>
      <c r="F225" s="652">
        <f t="shared" si="40"/>
        <v>1497.4</v>
      </c>
      <c r="G225" s="96">
        <f>G226+G227</f>
        <v>0</v>
      </c>
      <c r="H225" s="655">
        <f t="shared" si="42"/>
        <v>0</v>
      </c>
      <c r="I225" s="96">
        <f t="shared" si="34"/>
        <v>0</v>
      </c>
    </row>
    <row r="226" spans="1:9" s="1" customFormat="1" ht="9.75" customHeight="1">
      <c r="A226" s="697"/>
      <c r="B226" s="650" t="s">
        <v>465</v>
      </c>
      <c r="C226" s="314">
        <v>80.4</v>
      </c>
      <c r="D226" s="314"/>
      <c r="E226" s="651">
        <f t="shared" si="41"/>
        <v>0</v>
      </c>
      <c r="F226" s="652">
        <f t="shared" si="40"/>
        <v>80.4</v>
      </c>
      <c r="G226" s="314"/>
      <c r="H226" s="651">
        <f t="shared" si="42"/>
        <v>0</v>
      </c>
      <c r="I226" s="314">
        <f t="shared" si="34"/>
        <v>0</v>
      </c>
    </row>
    <row r="227" spans="1:9" s="1" customFormat="1" ht="9.75" customHeight="1">
      <c r="A227" s="697"/>
      <c r="B227" s="653" t="s">
        <v>481</v>
      </c>
      <c r="C227" s="657">
        <v>1417</v>
      </c>
      <c r="D227" s="657"/>
      <c r="E227" s="687">
        <f t="shared" si="41"/>
        <v>0</v>
      </c>
      <c r="F227" s="688">
        <f t="shared" si="40"/>
        <v>1417</v>
      </c>
      <c r="G227" s="657"/>
      <c r="H227" s="687">
        <f t="shared" si="42"/>
        <v>0</v>
      </c>
      <c r="I227" s="657">
        <f t="shared" si="34"/>
        <v>0</v>
      </c>
    </row>
    <row r="228" spans="1:9" s="1" customFormat="1" ht="12.75" customHeight="1">
      <c r="A228" s="614" t="s">
        <v>482</v>
      </c>
      <c r="B228" s="614"/>
      <c r="C228" s="339">
        <f>C229+C230</f>
        <v>169127.80000000002</v>
      </c>
      <c r="D228" s="339">
        <f>D229+D230</f>
        <v>97529.9</v>
      </c>
      <c r="E228" s="615">
        <f>D228/C228</f>
        <v>0.576663919237405</v>
      </c>
      <c r="F228" s="616">
        <f t="shared" si="40"/>
        <v>71597.90000000002</v>
      </c>
      <c r="G228" s="339">
        <f>G229+G230</f>
        <v>97529.9</v>
      </c>
      <c r="H228" s="615">
        <f>G228/C228</f>
        <v>0.576663919237405</v>
      </c>
      <c r="I228" s="339">
        <f t="shared" si="34"/>
        <v>0</v>
      </c>
    </row>
    <row r="229" spans="1:9" s="1" customFormat="1" ht="9" customHeight="1">
      <c r="A229" s="698"/>
      <c r="B229" s="699" t="s">
        <v>476</v>
      </c>
      <c r="C229" s="700">
        <f>C164+C178+C199</f>
        <v>27448.1</v>
      </c>
      <c r="D229" s="700">
        <f>D164+D178+D199</f>
        <v>17456.699999999997</v>
      </c>
      <c r="E229" s="701">
        <f>D229/C229</f>
        <v>0.6359893763138431</v>
      </c>
      <c r="F229" s="648">
        <f>C229-D229</f>
        <v>9991.400000000001</v>
      </c>
      <c r="G229" s="700">
        <f>G164+G178+G199</f>
        <v>17456.699999999997</v>
      </c>
      <c r="H229" s="701">
        <f>G229/C229</f>
        <v>0.6359893763138431</v>
      </c>
      <c r="I229" s="700">
        <f>D229-G229</f>
        <v>0</v>
      </c>
    </row>
    <row r="230" spans="1:9" s="1" customFormat="1" ht="9.75" customHeight="1">
      <c r="A230" s="698"/>
      <c r="B230" s="702" t="s">
        <v>477</v>
      </c>
      <c r="C230" s="703">
        <f>C165+C168+C188+C200</f>
        <v>141679.7</v>
      </c>
      <c r="D230" s="703">
        <f>D165+D168+D188+D200</f>
        <v>80073.2</v>
      </c>
      <c r="E230" s="704">
        <f>D230/C230</f>
        <v>0.5651705925407803</v>
      </c>
      <c r="F230" s="659">
        <f>C230-D230</f>
        <v>61606.500000000015</v>
      </c>
      <c r="G230" s="703">
        <f>G165+G168+G188+G200</f>
        <v>80073.2</v>
      </c>
      <c r="H230" s="704">
        <f>G230/C230</f>
        <v>0.5651705925407803</v>
      </c>
      <c r="I230" s="703">
        <f>D230-G230</f>
        <v>0</v>
      </c>
    </row>
    <row r="231" spans="1:9" s="1" customFormat="1" ht="10.5" customHeight="1">
      <c r="A231" s="705"/>
      <c r="B231" s="706" t="s">
        <v>483</v>
      </c>
      <c r="C231" s="308">
        <v>6153</v>
      </c>
      <c r="D231" s="308">
        <v>3165.8</v>
      </c>
      <c r="E231" s="607">
        <f aca="true" t="shared" si="43" ref="E231:E238">D231/C231</f>
        <v>0.5145132455712661</v>
      </c>
      <c r="F231" s="608">
        <f aca="true" t="shared" si="44" ref="F231:F238">C231-D231</f>
        <v>2987.2</v>
      </c>
      <c r="G231" s="308">
        <v>3165.8</v>
      </c>
      <c r="H231" s="607">
        <f aca="true" t="shared" si="45" ref="H231:H238">G231/C231</f>
        <v>0.5145132455712661</v>
      </c>
      <c r="I231" s="308">
        <f t="shared" si="34"/>
        <v>0</v>
      </c>
    </row>
    <row r="232" spans="1:9" s="1" customFormat="1" ht="10.5" customHeight="1">
      <c r="A232" s="649"/>
      <c r="B232" s="707" t="s">
        <v>484</v>
      </c>
      <c r="C232" s="314">
        <v>4158</v>
      </c>
      <c r="D232" s="314">
        <v>2008.9</v>
      </c>
      <c r="E232" s="651">
        <f t="shared" si="43"/>
        <v>0.48314093314093315</v>
      </c>
      <c r="F232" s="652">
        <f t="shared" si="44"/>
        <v>2149.1</v>
      </c>
      <c r="G232" s="314">
        <v>2008.9</v>
      </c>
      <c r="H232" s="651">
        <f t="shared" si="45"/>
        <v>0.48314093314093315</v>
      </c>
      <c r="I232" s="314">
        <f t="shared" si="34"/>
        <v>0</v>
      </c>
    </row>
    <row r="233" spans="1:9" s="1" customFormat="1" ht="10.5" customHeight="1">
      <c r="A233" s="649"/>
      <c r="B233" s="708" t="s">
        <v>485</v>
      </c>
      <c r="C233" s="314">
        <v>2908</v>
      </c>
      <c r="D233" s="314">
        <v>1521</v>
      </c>
      <c r="E233" s="651">
        <f t="shared" si="43"/>
        <v>0.5230398899587345</v>
      </c>
      <c r="F233" s="652">
        <f t="shared" si="44"/>
        <v>1387</v>
      </c>
      <c r="G233" s="314">
        <v>1521</v>
      </c>
      <c r="H233" s="651">
        <f t="shared" si="45"/>
        <v>0.5230398899587345</v>
      </c>
      <c r="I233" s="314">
        <f t="shared" si="34"/>
        <v>0</v>
      </c>
    </row>
    <row r="234" spans="1:9" s="1" customFormat="1" ht="10.5" customHeight="1">
      <c r="A234" s="649"/>
      <c r="B234" s="610" t="s">
        <v>486</v>
      </c>
      <c r="C234" s="657">
        <v>2093</v>
      </c>
      <c r="D234" s="657">
        <v>965.2</v>
      </c>
      <c r="E234" s="687">
        <f t="shared" si="43"/>
        <v>0.46115623506927855</v>
      </c>
      <c r="F234" s="688">
        <f t="shared" si="44"/>
        <v>1127.8</v>
      </c>
      <c r="G234" s="657">
        <v>965.2</v>
      </c>
      <c r="H234" s="687">
        <f t="shared" si="45"/>
        <v>0.46115623506927855</v>
      </c>
      <c r="I234" s="657">
        <f t="shared" si="34"/>
        <v>0</v>
      </c>
    </row>
    <row r="235" spans="1:9" s="1" customFormat="1" ht="10.5" customHeight="1">
      <c r="A235" s="649"/>
      <c r="B235" s="709" t="s">
        <v>487</v>
      </c>
      <c r="C235" s="71">
        <v>7617</v>
      </c>
      <c r="D235" s="71">
        <v>4655.7</v>
      </c>
      <c r="E235" s="710">
        <f t="shared" si="43"/>
        <v>0.6112248916896416</v>
      </c>
      <c r="F235" s="648">
        <f t="shared" si="44"/>
        <v>2961.3</v>
      </c>
      <c r="G235" s="71">
        <v>4655.7</v>
      </c>
      <c r="H235" s="710">
        <f t="shared" si="45"/>
        <v>0.6112248916896416</v>
      </c>
      <c r="I235" s="71">
        <f t="shared" si="34"/>
        <v>0</v>
      </c>
    </row>
    <row r="236" spans="1:9" s="1" customFormat="1" ht="10.5" customHeight="1">
      <c r="A236" s="649"/>
      <c r="B236" s="711" t="s">
        <v>488</v>
      </c>
      <c r="C236" s="657">
        <v>3611</v>
      </c>
      <c r="D236" s="657">
        <v>2187.5</v>
      </c>
      <c r="E236" s="687">
        <f t="shared" si="43"/>
        <v>0.6057878703960122</v>
      </c>
      <c r="F236" s="688">
        <f t="shared" si="44"/>
        <v>1423.5</v>
      </c>
      <c r="G236" s="657">
        <v>2187.5</v>
      </c>
      <c r="H236" s="687">
        <f t="shared" si="45"/>
        <v>0.6057878703960122</v>
      </c>
      <c r="I236" s="657">
        <f t="shared" si="34"/>
        <v>0</v>
      </c>
    </row>
    <row r="237" spans="1:9" s="1" customFormat="1" ht="12" customHeight="1">
      <c r="A237" s="649"/>
      <c r="B237" s="712" t="s">
        <v>489</v>
      </c>
      <c r="C237" s="67">
        <f>C235+C236</f>
        <v>11228</v>
      </c>
      <c r="D237" s="67">
        <f>D235+D236</f>
        <v>6843.2</v>
      </c>
      <c r="E237" s="680">
        <f t="shared" si="43"/>
        <v>0.6094763092269326</v>
      </c>
      <c r="F237" s="713">
        <f t="shared" si="44"/>
        <v>4384.8</v>
      </c>
      <c r="G237" s="67">
        <f>G235+G236</f>
        <v>6843.2</v>
      </c>
      <c r="H237" s="680">
        <f t="shared" si="45"/>
        <v>0.6094763092269326</v>
      </c>
      <c r="I237" s="67">
        <f t="shared" si="34"/>
        <v>0</v>
      </c>
    </row>
    <row r="238" spans="1:9" s="1" customFormat="1" ht="13.5" customHeight="1">
      <c r="A238" s="714" t="s">
        <v>490</v>
      </c>
      <c r="B238" s="714"/>
      <c r="C238" s="31">
        <f>C231+C232+C233+C234+C235+C236</f>
        <v>26540</v>
      </c>
      <c r="D238" s="31">
        <f>D231+D232+D233+D234+D235+D236</f>
        <v>14504.1</v>
      </c>
      <c r="E238" s="629">
        <f t="shared" si="43"/>
        <v>0.5464996232102487</v>
      </c>
      <c r="F238" s="630">
        <f t="shared" si="44"/>
        <v>12035.9</v>
      </c>
      <c r="G238" s="31">
        <f>G231+G232+G233+G234+G235+G236</f>
        <v>14504.1</v>
      </c>
      <c r="H238" s="629">
        <f t="shared" si="45"/>
        <v>0.5464996232102487</v>
      </c>
      <c r="I238" s="31">
        <f t="shared" si="34"/>
        <v>0</v>
      </c>
    </row>
    <row r="239" spans="1:9" s="1" customFormat="1" ht="12.75" customHeight="1">
      <c r="A239" s="715" t="s">
        <v>438</v>
      </c>
      <c r="B239" s="716" t="s">
        <v>491</v>
      </c>
      <c r="C239" s="31">
        <f>C228+C238</f>
        <v>195667.80000000002</v>
      </c>
      <c r="D239" s="31">
        <f>D228+D238</f>
        <v>112034</v>
      </c>
      <c r="E239" s="629">
        <f aca="true" t="shared" si="46" ref="E239:E251">D239/C239</f>
        <v>0.5725724927657999</v>
      </c>
      <c r="F239" s="630">
        <f>C239-D239</f>
        <v>83633.80000000002</v>
      </c>
      <c r="G239" s="31">
        <f>G228+G238</f>
        <v>112034</v>
      </c>
      <c r="H239" s="629">
        <f>G239/C239</f>
        <v>0.5725724927657999</v>
      </c>
      <c r="I239" s="31">
        <f t="shared" si="34"/>
        <v>0</v>
      </c>
    </row>
    <row r="240" spans="1:9" s="1" customFormat="1" ht="10.5" customHeight="1">
      <c r="A240" s="717"/>
      <c r="B240" s="718"/>
      <c r="C240" s="719"/>
      <c r="D240" s="719"/>
      <c r="E240" s="671"/>
      <c r="F240" s="672"/>
      <c r="G240" s="719"/>
      <c r="H240" s="671"/>
      <c r="I240" s="719"/>
    </row>
    <row r="241" spans="1:9" s="1" customFormat="1" ht="7.5" customHeight="1">
      <c r="A241" s="720"/>
      <c r="B241" s="721"/>
      <c r="C241" s="722"/>
      <c r="D241" s="722"/>
      <c r="E241" s="723"/>
      <c r="F241" s="724"/>
      <c r="G241" s="722"/>
      <c r="H241" s="723"/>
      <c r="I241" s="722"/>
    </row>
    <row r="242" spans="1:9" s="1" customFormat="1" ht="15" customHeight="1">
      <c r="A242" s="725" t="s">
        <v>492</v>
      </c>
      <c r="B242" s="726" t="s">
        <v>493</v>
      </c>
      <c r="C242" s="692">
        <f>C243+C244</f>
        <v>3666.4</v>
      </c>
      <c r="D242" s="692">
        <f>D243+D244</f>
        <v>1528</v>
      </c>
      <c r="E242" s="727">
        <f t="shared" si="46"/>
        <v>0.41675758236962684</v>
      </c>
      <c r="F242" s="608">
        <f aca="true" t="shared" si="47" ref="F242:F256">C242-D242</f>
        <v>2138.4</v>
      </c>
      <c r="G242" s="692">
        <f>G243+G244</f>
        <v>1528</v>
      </c>
      <c r="H242" s="727">
        <f aca="true" t="shared" si="48" ref="H242:H247">G242/C242</f>
        <v>0.41675758236962684</v>
      </c>
      <c r="I242" s="692">
        <f t="shared" si="34"/>
        <v>0</v>
      </c>
    </row>
    <row r="243" spans="1:9" s="1" customFormat="1" ht="11.25" customHeight="1">
      <c r="A243" s="725"/>
      <c r="B243" s="653" t="s">
        <v>476</v>
      </c>
      <c r="C243" s="314">
        <v>3371</v>
      </c>
      <c r="D243" s="314">
        <v>1303</v>
      </c>
      <c r="E243" s="651">
        <f t="shared" si="46"/>
        <v>0.386532186294868</v>
      </c>
      <c r="F243" s="652">
        <f t="shared" si="47"/>
        <v>2068</v>
      </c>
      <c r="G243" s="314">
        <v>1303</v>
      </c>
      <c r="H243" s="651">
        <f t="shared" si="48"/>
        <v>0.386532186294868</v>
      </c>
      <c r="I243" s="314">
        <f t="shared" si="34"/>
        <v>0</v>
      </c>
    </row>
    <row r="244" spans="1:9" s="1" customFormat="1" ht="9.75" customHeight="1">
      <c r="A244" s="725"/>
      <c r="B244" s="656" t="s">
        <v>477</v>
      </c>
      <c r="C244" s="657">
        <v>295.4</v>
      </c>
      <c r="D244" s="657">
        <v>225</v>
      </c>
      <c r="E244" s="687">
        <f t="shared" si="46"/>
        <v>0.7616790792146243</v>
      </c>
      <c r="F244" s="688">
        <f t="shared" si="47"/>
        <v>70.39999999999998</v>
      </c>
      <c r="G244" s="657">
        <v>225</v>
      </c>
      <c r="H244" s="687">
        <f t="shared" si="48"/>
        <v>0.7616790792146243</v>
      </c>
      <c r="I244" s="657">
        <f t="shared" si="34"/>
        <v>0</v>
      </c>
    </row>
    <row r="245" spans="1:9" s="1" customFormat="1" ht="12" customHeight="1">
      <c r="A245" s="725"/>
      <c r="B245" s="728" t="s">
        <v>494</v>
      </c>
      <c r="C245" s="242">
        <f>C246+C247</f>
        <v>657</v>
      </c>
      <c r="D245" s="242">
        <f>D246+D247</f>
        <v>401.9</v>
      </c>
      <c r="E245" s="647">
        <f>D245/C245</f>
        <v>0.6117199391171994</v>
      </c>
      <c r="F245" s="648">
        <f t="shared" si="47"/>
        <v>255.10000000000002</v>
      </c>
      <c r="G245" s="242">
        <f>G246+G247</f>
        <v>401.9</v>
      </c>
      <c r="H245" s="647">
        <f t="shared" si="48"/>
        <v>0.6117199391171994</v>
      </c>
      <c r="I245" s="242">
        <f t="shared" si="34"/>
        <v>0</v>
      </c>
    </row>
    <row r="246" spans="1:9" s="1" customFormat="1" ht="10.5" customHeight="1">
      <c r="A246" s="725"/>
      <c r="B246" s="653" t="s">
        <v>495</v>
      </c>
      <c r="C246" s="314">
        <v>388</v>
      </c>
      <c r="D246" s="314">
        <v>165.4</v>
      </c>
      <c r="E246" s="651">
        <f>D246/C246</f>
        <v>0.4262886597938145</v>
      </c>
      <c r="F246" s="652">
        <f t="shared" si="47"/>
        <v>222.6</v>
      </c>
      <c r="G246" s="314">
        <v>165.4</v>
      </c>
      <c r="H246" s="651">
        <f t="shared" si="48"/>
        <v>0.4262886597938145</v>
      </c>
      <c r="I246" s="314">
        <f t="shared" si="34"/>
        <v>0</v>
      </c>
    </row>
    <row r="247" spans="1:9" s="1" customFormat="1" ht="11.25" customHeight="1">
      <c r="A247" s="725"/>
      <c r="B247" s="656" t="s">
        <v>496</v>
      </c>
      <c r="C247" s="657">
        <v>269</v>
      </c>
      <c r="D247" s="657">
        <v>236.5</v>
      </c>
      <c r="E247" s="687">
        <f>D247/C247</f>
        <v>0.879182156133829</v>
      </c>
      <c r="F247" s="688">
        <f t="shared" si="47"/>
        <v>32.5</v>
      </c>
      <c r="G247" s="657">
        <v>236.5</v>
      </c>
      <c r="H247" s="687">
        <f t="shared" si="48"/>
        <v>0.879182156133829</v>
      </c>
      <c r="I247" s="657">
        <f t="shared" si="34"/>
        <v>0</v>
      </c>
    </row>
    <row r="248" spans="1:9" s="1" customFormat="1" ht="22.5" customHeight="1">
      <c r="A248" s="725"/>
      <c r="B248" s="729" t="s">
        <v>497</v>
      </c>
      <c r="C248" s="79">
        <v>123</v>
      </c>
      <c r="D248" s="79">
        <v>7.6</v>
      </c>
      <c r="E248" s="626">
        <f>D248/C248</f>
        <v>0.06178861788617886</v>
      </c>
      <c r="F248" s="616">
        <f t="shared" si="47"/>
        <v>115.4</v>
      </c>
      <c r="G248" s="79">
        <v>7.6</v>
      </c>
      <c r="H248" s="626">
        <f aca="true" t="shared" si="49" ref="H248:H257">G248/C248</f>
        <v>0.06178861788617886</v>
      </c>
      <c r="I248" s="79">
        <f t="shared" si="34"/>
        <v>0</v>
      </c>
    </row>
    <row r="249" spans="1:9" s="1" customFormat="1" ht="15" customHeight="1">
      <c r="A249" s="715" t="s">
        <v>440</v>
      </c>
      <c r="B249" s="730" t="s">
        <v>498</v>
      </c>
      <c r="C249" s="31">
        <f>C242+C245+C248</f>
        <v>4446.4</v>
      </c>
      <c r="D249" s="31">
        <f>D242+D245+D248</f>
        <v>1937.5</v>
      </c>
      <c r="E249" s="629">
        <f t="shared" si="46"/>
        <v>0.4357457718603815</v>
      </c>
      <c r="F249" s="630">
        <f t="shared" si="47"/>
        <v>2508.8999999999996</v>
      </c>
      <c r="G249" s="31">
        <f>G242+G245+G248</f>
        <v>1937.5</v>
      </c>
      <c r="H249" s="629">
        <f t="shared" si="49"/>
        <v>0.4357457718603815</v>
      </c>
      <c r="I249" s="31">
        <f t="shared" si="34"/>
        <v>0</v>
      </c>
    </row>
    <row r="250" spans="1:9" s="1" customFormat="1" ht="15" customHeight="1">
      <c r="A250" s="731" t="s">
        <v>499</v>
      </c>
      <c r="B250" s="732" t="s">
        <v>500</v>
      </c>
      <c r="C250" s="71">
        <v>4315</v>
      </c>
      <c r="D250" s="71">
        <v>2131.7</v>
      </c>
      <c r="E250" s="710">
        <f t="shared" si="46"/>
        <v>0.4940208574739281</v>
      </c>
      <c r="F250" s="648">
        <f t="shared" si="47"/>
        <v>2183.3</v>
      </c>
      <c r="G250" s="71">
        <v>2131.7</v>
      </c>
      <c r="H250" s="710">
        <f t="shared" si="49"/>
        <v>0.4940208574739281</v>
      </c>
      <c r="I250" s="71">
        <f t="shared" si="34"/>
        <v>0</v>
      </c>
    </row>
    <row r="251" spans="1:9" s="1" customFormat="1" ht="13.5" customHeight="1">
      <c r="A251" s="731"/>
      <c r="B251" s="733" t="s">
        <v>501</v>
      </c>
      <c r="C251" s="657">
        <v>2501</v>
      </c>
      <c r="D251" s="314">
        <v>1327.9</v>
      </c>
      <c r="E251" s="651">
        <f t="shared" si="46"/>
        <v>0.5309476209516194</v>
      </c>
      <c r="F251" s="652">
        <f t="shared" si="47"/>
        <v>1173.1</v>
      </c>
      <c r="G251" s="314">
        <v>1327.9</v>
      </c>
      <c r="H251" s="651">
        <f t="shared" si="49"/>
        <v>0.5309476209516194</v>
      </c>
      <c r="I251" s="314">
        <f t="shared" si="34"/>
        <v>0</v>
      </c>
    </row>
    <row r="252" spans="1:9" s="1" customFormat="1" ht="12.75" customHeight="1">
      <c r="A252" s="731"/>
      <c r="B252" s="734" t="s">
        <v>502</v>
      </c>
      <c r="C252" s="242">
        <f>C253+C254</f>
        <v>2440</v>
      </c>
      <c r="D252" s="242">
        <f>D253+D254</f>
        <v>0</v>
      </c>
      <c r="E252" s="647">
        <f aca="true" t="shared" si="50" ref="E252:E257">D252/C252</f>
        <v>0</v>
      </c>
      <c r="F252" s="648">
        <f t="shared" si="47"/>
        <v>2440</v>
      </c>
      <c r="G252" s="242">
        <f>G253+G254</f>
        <v>0</v>
      </c>
      <c r="H252" s="647">
        <f t="shared" si="49"/>
        <v>0</v>
      </c>
      <c r="I252" s="242">
        <f t="shared" si="34"/>
        <v>0</v>
      </c>
    </row>
    <row r="253" spans="1:9" s="1" customFormat="1" ht="20.25" customHeight="1">
      <c r="A253" s="731"/>
      <c r="B253" s="735" t="s">
        <v>503</v>
      </c>
      <c r="C253" s="314">
        <v>140</v>
      </c>
      <c r="D253" s="314"/>
      <c r="E253" s="651">
        <f t="shared" si="50"/>
        <v>0</v>
      </c>
      <c r="F253" s="652">
        <f t="shared" si="47"/>
        <v>140</v>
      </c>
      <c r="G253" s="314"/>
      <c r="H253" s="651">
        <f t="shared" si="49"/>
        <v>0</v>
      </c>
      <c r="I253" s="314">
        <f t="shared" si="34"/>
        <v>0</v>
      </c>
    </row>
    <row r="254" spans="1:9" s="1" customFormat="1" ht="11.25" customHeight="1">
      <c r="A254" s="731"/>
      <c r="B254" s="736" t="s">
        <v>504</v>
      </c>
      <c r="C254" s="737">
        <f>C255+C256</f>
        <v>2300</v>
      </c>
      <c r="D254" s="737">
        <f>D255+D256</f>
        <v>0</v>
      </c>
      <c r="E254" s="738">
        <f t="shared" si="50"/>
        <v>0</v>
      </c>
      <c r="F254" s="739">
        <f t="shared" si="47"/>
        <v>2300</v>
      </c>
      <c r="G254" s="737">
        <f>G255+G256</f>
        <v>0</v>
      </c>
      <c r="H254" s="738">
        <f t="shared" si="49"/>
        <v>0</v>
      </c>
      <c r="I254" s="737">
        <f t="shared" si="34"/>
        <v>0</v>
      </c>
    </row>
    <row r="255" spans="1:9" s="1" customFormat="1" ht="11.25" customHeight="1">
      <c r="A255" s="731"/>
      <c r="B255" s="653" t="s">
        <v>476</v>
      </c>
      <c r="C255" s="314">
        <v>2300</v>
      </c>
      <c r="D255" s="314"/>
      <c r="E255" s="651">
        <f t="shared" si="50"/>
        <v>0</v>
      </c>
      <c r="F255" s="652">
        <f t="shared" si="47"/>
        <v>2300</v>
      </c>
      <c r="G255" s="314"/>
      <c r="H255" s="651">
        <f>G255/C255</f>
        <v>0</v>
      </c>
      <c r="I255" s="314">
        <f t="shared" si="34"/>
        <v>0</v>
      </c>
    </row>
    <row r="256" spans="1:9" s="1" customFormat="1" ht="11.25" customHeight="1">
      <c r="A256" s="731"/>
      <c r="B256" s="656" t="s">
        <v>505</v>
      </c>
      <c r="C256" s="75">
        <v>0</v>
      </c>
      <c r="D256" s="75"/>
      <c r="E256" s="658"/>
      <c r="F256" s="659">
        <f t="shared" si="47"/>
        <v>0</v>
      </c>
      <c r="G256" s="75"/>
      <c r="H256" s="658"/>
      <c r="I256" s="75">
        <f t="shared" si="34"/>
        <v>0</v>
      </c>
    </row>
    <row r="257" spans="1:9" s="1" customFormat="1" ht="15.75" customHeight="1">
      <c r="A257" s="715" t="s">
        <v>442</v>
      </c>
      <c r="B257" s="716" t="s">
        <v>506</v>
      </c>
      <c r="C257" s="31">
        <f>C250+C251+C252</f>
        <v>9256</v>
      </c>
      <c r="D257" s="190">
        <f>D250+D251+D252</f>
        <v>3459.6</v>
      </c>
      <c r="E257" s="629">
        <f t="shared" si="50"/>
        <v>0.37376836646499567</v>
      </c>
      <c r="F257" s="616">
        <f aca="true" t="shared" si="51" ref="F257:F321">C257-D257</f>
        <v>5796.4</v>
      </c>
      <c r="G257" s="31">
        <f>G250+G251+G252</f>
        <v>3459.6</v>
      </c>
      <c r="H257" s="629">
        <f t="shared" si="49"/>
        <v>0.37376836646499567</v>
      </c>
      <c r="I257" s="31">
        <f t="shared" si="34"/>
        <v>0</v>
      </c>
    </row>
    <row r="258" spans="1:9" s="1" customFormat="1" ht="10.5" customHeight="1">
      <c r="A258" s="717"/>
      <c r="B258" s="718"/>
      <c r="C258" s="719"/>
      <c r="D258" s="719"/>
      <c r="E258" s="671"/>
      <c r="F258" s="672"/>
      <c r="G258" s="719"/>
      <c r="H258" s="671"/>
      <c r="I258" s="719"/>
    </row>
    <row r="259" spans="1:9" s="1" customFormat="1" ht="9" customHeight="1">
      <c r="A259" s="740"/>
      <c r="B259" s="741"/>
      <c r="C259" s="742"/>
      <c r="D259" s="742"/>
      <c r="E259" s="743"/>
      <c r="F259" s="744"/>
      <c r="G259" s="742"/>
      <c r="H259" s="743"/>
      <c r="I259" s="742"/>
    </row>
    <row r="260" spans="1:9" s="1" customFormat="1" ht="20.25" customHeight="1">
      <c r="A260" s="467" t="s">
        <v>507</v>
      </c>
      <c r="B260" s="468" t="s">
        <v>508</v>
      </c>
      <c r="C260" s="22">
        <f>C262+C272</f>
        <v>17350.3</v>
      </c>
      <c r="D260" s="745">
        <f>D262+D272</f>
        <v>7487.300000000001</v>
      </c>
      <c r="E260" s="384">
        <f>D260/C260</f>
        <v>0.43153720684944935</v>
      </c>
      <c r="F260" s="395">
        <f t="shared" si="51"/>
        <v>9862.999999999998</v>
      </c>
      <c r="G260" s="22">
        <f>G262+G272</f>
        <v>7487.300000000001</v>
      </c>
      <c r="H260" s="384">
        <f>G260/C260</f>
        <v>0.43153720684944935</v>
      </c>
      <c r="I260" s="22">
        <f>D260-G260</f>
        <v>0</v>
      </c>
    </row>
    <row r="261" spans="1:9" s="1" customFormat="1" ht="12.75" customHeight="1">
      <c r="A261" s="746"/>
      <c r="B261" s="747" t="s">
        <v>346</v>
      </c>
      <c r="C261" s="748">
        <f>C260/C321*100</f>
        <v>3.382825720027366</v>
      </c>
      <c r="D261" s="748">
        <f>D260/D321*100</f>
        <v>3.0873019538246878</v>
      </c>
      <c r="E261" s="749"/>
      <c r="F261" s="391">
        <f t="shared" si="51"/>
        <v>0.2955237662026784</v>
      </c>
      <c r="G261" s="748">
        <f>G260/G321*100</f>
        <v>3.087303226838629</v>
      </c>
      <c r="H261" s="749"/>
      <c r="I261" s="748"/>
    </row>
    <row r="262" spans="1:9" s="1" customFormat="1" ht="12" customHeight="1">
      <c r="A262" s="750" t="s">
        <v>509</v>
      </c>
      <c r="B262" s="751" t="s">
        <v>510</v>
      </c>
      <c r="C262" s="476">
        <f>C263+C264+C265+C266+C267+C268+C269+C270+C271</f>
        <v>17301.3</v>
      </c>
      <c r="D262" s="476">
        <f>D263+D264+D265+D266+D267+D268+D269+D270+D271</f>
        <v>7471.800000000001</v>
      </c>
      <c r="E262" s="477">
        <f aca="true" t="shared" si="52" ref="E262:E270">D262/C262</f>
        <v>0.43186350158658604</v>
      </c>
      <c r="F262" s="403">
        <f t="shared" si="51"/>
        <v>9829.499999999998</v>
      </c>
      <c r="G262" s="476">
        <f>G263+G264+G265+G266+G267+G268+G269+G270+G271</f>
        <v>7471.800000000001</v>
      </c>
      <c r="H262" s="477">
        <f aca="true" t="shared" si="53" ref="H262:H276">G262/C262</f>
        <v>0.43186350158658604</v>
      </c>
      <c r="I262" s="476">
        <f aca="true" t="shared" si="54" ref="I262:I273">D262-G262</f>
        <v>0</v>
      </c>
    </row>
    <row r="263" spans="1:9" s="1" customFormat="1" ht="12.75" customHeight="1">
      <c r="A263" s="752" t="s">
        <v>256</v>
      </c>
      <c r="B263" s="606" t="s">
        <v>511</v>
      </c>
      <c r="C263" s="458">
        <v>7898</v>
      </c>
      <c r="D263" s="405">
        <v>3465.9</v>
      </c>
      <c r="E263" s="406">
        <f t="shared" si="52"/>
        <v>0.43883261585211447</v>
      </c>
      <c r="F263" s="407">
        <f t="shared" si="51"/>
        <v>4432.1</v>
      </c>
      <c r="G263" s="458">
        <v>3465.9</v>
      </c>
      <c r="H263" s="406">
        <f t="shared" si="53"/>
        <v>0.43883261585211447</v>
      </c>
      <c r="I263" s="458">
        <f t="shared" si="54"/>
        <v>0</v>
      </c>
    </row>
    <row r="264" spans="1:9" s="1" customFormat="1" ht="11.25" customHeight="1">
      <c r="A264" s="752"/>
      <c r="B264" s="753" t="s">
        <v>512</v>
      </c>
      <c r="C264" s="458">
        <v>50</v>
      </c>
      <c r="D264" s="405">
        <v>50</v>
      </c>
      <c r="E264" s="406">
        <f>D264/C264</f>
        <v>1</v>
      </c>
      <c r="F264" s="407">
        <f>C264-D264</f>
        <v>0</v>
      </c>
      <c r="G264" s="458">
        <v>50</v>
      </c>
      <c r="H264" s="406">
        <f>G264/C264</f>
        <v>1</v>
      </c>
      <c r="I264" s="458">
        <f>D264-G264</f>
        <v>0</v>
      </c>
    </row>
    <row r="265" spans="1:9" s="1" customFormat="1" ht="12.75" customHeight="1">
      <c r="A265" s="752"/>
      <c r="B265" s="606" t="s">
        <v>513</v>
      </c>
      <c r="C265" s="458">
        <v>2575</v>
      </c>
      <c r="D265" s="405">
        <v>1067.4</v>
      </c>
      <c r="E265" s="406">
        <f>D265/C265</f>
        <v>0.41452427184466023</v>
      </c>
      <c r="F265" s="407">
        <f>C265-D265</f>
        <v>1507.6</v>
      </c>
      <c r="G265" s="458">
        <v>1067.4</v>
      </c>
      <c r="H265" s="406">
        <f>G265/C265</f>
        <v>0.41452427184466023</v>
      </c>
      <c r="I265" s="458">
        <f>D265-G265</f>
        <v>0</v>
      </c>
    </row>
    <row r="266" spans="1:9" s="1" customFormat="1" ht="12" customHeight="1">
      <c r="A266" s="752"/>
      <c r="B266" s="753" t="s">
        <v>514</v>
      </c>
      <c r="C266" s="458">
        <v>50</v>
      </c>
      <c r="D266" s="405">
        <v>50</v>
      </c>
      <c r="E266" s="406">
        <f t="shared" si="52"/>
        <v>1</v>
      </c>
      <c r="F266" s="407">
        <f t="shared" si="51"/>
        <v>0</v>
      </c>
      <c r="G266" s="458">
        <v>50</v>
      </c>
      <c r="H266" s="406">
        <f t="shared" si="53"/>
        <v>1</v>
      </c>
      <c r="I266" s="458">
        <f t="shared" si="54"/>
        <v>0</v>
      </c>
    </row>
    <row r="267" spans="1:9" s="1" customFormat="1" ht="12.75" customHeight="1">
      <c r="A267" s="752"/>
      <c r="B267" s="106" t="s">
        <v>515</v>
      </c>
      <c r="C267" s="754">
        <v>1473</v>
      </c>
      <c r="D267" s="405">
        <v>737.1</v>
      </c>
      <c r="E267" s="406">
        <f t="shared" si="52"/>
        <v>0.5004073319755601</v>
      </c>
      <c r="F267" s="407">
        <f t="shared" si="51"/>
        <v>735.9</v>
      </c>
      <c r="G267" s="754">
        <v>737.1</v>
      </c>
      <c r="H267" s="406">
        <f t="shared" si="53"/>
        <v>0.5004073319755601</v>
      </c>
      <c r="I267" s="754">
        <f t="shared" si="54"/>
        <v>0</v>
      </c>
    </row>
    <row r="268" spans="1:9" s="1" customFormat="1" ht="12" customHeight="1">
      <c r="A268" s="752"/>
      <c r="B268" s="755" t="s">
        <v>516</v>
      </c>
      <c r="C268" s="754">
        <v>931</v>
      </c>
      <c r="D268" s="405">
        <v>453.7</v>
      </c>
      <c r="E268" s="406">
        <f t="shared" si="52"/>
        <v>0.4873254564983888</v>
      </c>
      <c r="F268" s="407">
        <f t="shared" si="51"/>
        <v>477.3</v>
      </c>
      <c r="G268" s="754">
        <v>453.7</v>
      </c>
      <c r="H268" s="406">
        <f t="shared" si="53"/>
        <v>0.4873254564983888</v>
      </c>
      <c r="I268" s="754">
        <f t="shared" si="54"/>
        <v>0</v>
      </c>
    </row>
    <row r="269" spans="1:9" s="1" customFormat="1" ht="12" customHeight="1">
      <c r="A269" s="752"/>
      <c r="B269" s="755" t="s">
        <v>517</v>
      </c>
      <c r="C269" s="754">
        <v>3619</v>
      </c>
      <c r="D269" s="405">
        <v>1549.1</v>
      </c>
      <c r="E269" s="406">
        <f t="shared" si="52"/>
        <v>0.4280464216634429</v>
      </c>
      <c r="F269" s="407">
        <f t="shared" si="51"/>
        <v>2069.9</v>
      </c>
      <c r="G269" s="754">
        <v>1549.1</v>
      </c>
      <c r="H269" s="406">
        <f t="shared" si="53"/>
        <v>0.4280464216634429</v>
      </c>
      <c r="I269" s="754">
        <f t="shared" si="54"/>
        <v>0</v>
      </c>
    </row>
    <row r="270" spans="1:9" s="1" customFormat="1" ht="12" customHeight="1">
      <c r="A270" s="752"/>
      <c r="B270" s="756" t="s">
        <v>518</v>
      </c>
      <c r="C270" s="754">
        <v>105.3</v>
      </c>
      <c r="D270" s="405"/>
      <c r="E270" s="406">
        <f t="shared" si="52"/>
        <v>0</v>
      </c>
      <c r="F270" s="407">
        <f t="shared" si="51"/>
        <v>105.3</v>
      </c>
      <c r="G270" s="754"/>
      <c r="H270" s="406">
        <f t="shared" si="53"/>
        <v>0</v>
      </c>
      <c r="I270" s="754">
        <f t="shared" si="54"/>
        <v>0</v>
      </c>
    </row>
    <row r="271" spans="1:9" s="1" customFormat="1" ht="12.75" customHeight="1">
      <c r="A271" s="757"/>
      <c r="B271" s="758" t="s">
        <v>519</v>
      </c>
      <c r="C271" s="754">
        <v>600</v>
      </c>
      <c r="D271" s="405">
        <v>98.6</v>
      </c>
      <c r="E271" s="406">
        <f>D271/C271</f>
        <v>0.16433333333333333</v>
      </c>
      <c r="F271" s="407">
        <f>C271-D271</f>
        <v>501.4</v>
      </c>
      <c r="G271" s="754">
        <v>98.6</v>
      </c>
      <c r="H271" s="406">
        <f>G271/C271</f>
        <v>0.16433333333333333</v>
      </c>
      <c r="I271" s="754">
        <f>D271-G271</f>
        <v>0</v>
      </c>
    </row>
    <row r="272" spans="1:9" s="1" customFormat="1" ht="12" customHeight="1">
      <c r="A272" s="750" t="s">
        <v>520</v>
      </c>
      <c r="B272" s="759" t="s">
        <v>521</v>
      </c>
      <c r="C272" s="479">
        <f>C273</f>
        <v>49</v>
      </c>
      <c r="D272" s="479">
        <f>D273</f>
        <v>15.5</v>
      </c>
      <c r="E272" s="477">
        <f>D272/C272</f>
        <v>0.3163265306122449</v>
      </c>
      <c r="F272" s="403">
        <f t="shared" si="51"/>
        <v>33.5</v>
      </c>
      <c r="G272" s="479">
        <f>G273</f>
        <v>15.5</v>
      </c>
      <c r="H272" s="477">
        <f t="shared" si="53"/>
        <v>0.3163265306122449</v>
      </c>
      <c r="I272" s="479">
        <f t="shared" si="54"/>
        <v>0</v>
      </c>
    </row>
    <row r="273" spans="1:9" s="1" customFormat="1" ht="14.25" customHeight="1">
      <c r="A273" s="349"/>
      <c r="B273" s="760" t="s">
        <v>522</v>
      </c>
      <c r="C273" s="761">
        <v>49</v>
      </c>
      <c r="D273" s="409">
        <v>15.5</v>
      </c>
      <c r="E273" s="410">
        <f>D273/C273</f>
        <v>0.3163265306122449</v>
      </c>
      <c r="F273" s="411">
        <f t="shared" si="51"/>
        <v>33.5</v>
      </c>
      <c r="G273" s="761">
        <v>15.5</v>
      </c>
      <c r="H273" s="410">
        <f t="shared" si="53"/>
        <v>0.3163265306122449</v>
      </c>
      <c r="I273" s="761">
        <f t="shared" si="54"/>
        <v>0</v>
      </c>
    </row>
    <row r="274" spans="1:9" s="1" customFormat="1" ht="9.75" customHeight="1">
      <c r="A274" s="762"/>
      <c r="B274" s="763"/>
      <c r="C274" s="764"/>
      <c r="D274" s="514"/>
      <c r="E274" s="515"/>
      <c r="F274" s="516"/>
      <c r="G274" s="764"/>
      <c r="H274" s="515"/>
      <c r="I274" s="764"/>
    </row>
    <row r="275" spans="1:9" s="1" customFormat="1" ht="9" customHeight="1">
      <c r="A275" s="765"/>
      <c r="B275" s="766"/>
      <c r="C275" s="767"/>
      <c r="D275" s="768"/>
      <c r="E275" s="769"/>
      <c r="F275" s="770"/>
      <c r="G275" s="767"/>
      <c r="H275" s="769"/>
      <c r="I275" s="767"/>
    </row>
    <row r="276" spans="1:9" s="1" customFormat="1" ht="15.75" customHeight="1">
      <c r="A276" s="467" t="s">
        <v>523</v>
      </c>
      <c r="B276" s="771" t="s">
        <v>524</v>
      </c>
      <c r="C276" s="383">
        <f>C278</f>
        <v>418</v>
      </c>
      <c r="D276" s="383">
        <f>D278</f>
        <v>18</v>
      </c>
      <c r="E276" s="384">
        <f>D276/C276</f>
        <v>0.0430622009569378</v>
      </c>
      <c r="F276" s="395">
        <f t="shared" si="51"/>
        <v>400</v>
      </c>
      <c r="G276" s="383">
        <f>G278</f>
        <v>18</v>
      </c>
      <c r="H276" s="384">
        <f t="shared" si="53"/>
        <v>0.0430622009569378</v>
      </c>
      <c r="I276" s="383">
        <f>D276-G276</f>
        <v>0</v>
      </c>
    </row>
    <row r="277" spans="1:9" s="1" customFormat="1" ht="12.75" customHeight="1">
      <c r="A277" s="470"/>
      <c r="B277" s="387" t="s">
        <v>346</v>
      </c>
      <c r="C277" s="388">
        <f>C276/C321*100</f>
        <v>0.08149836896027383</v>
      </c>
      <c r="D277" s="388">
        <f>D276/D321*100</f>
        <v>0.007422092766263455</v>
      </c>
      <c r="E277" s="597"/>
      <c r="F277" s="391">
        <f t="shared" si="51"/>
        <v>0.07407627619401037</v>
      </c>
      <c r="G277" s="388">
        <f>G276/G321*100</f>
        <v>0.007422095826679219</v>
      </c>
      <c r="H277" s="597"/>
      <c r="I277" s="388"/>
    </row>
    <row r="278" spans="1:9" s="1" customFormat="1" ht="15.75" customHeight="1">
      <c r="A278" s="772" t="s">
        <v>525</v>
      </c>
      <c r="B278" s="773" t="s">
        <v>526</v>
      </c>
      <c r="C278" s="774">
        <f>C279</f>
        <v>418</v>
      </c>
      <c r="D278" s="775">
        <f>D279</f>
        <v>18</v>
      </c>
      <c r="E278" s="776">
        <f>D278/C278</f>
        <v>0.0430622009569378</v>
      </c>
      <c r="F278" s="577">
        <f t="shared" si="51"/>
        <v>400</v>
      </c>
      <c r="G278" s="774">
        <f>G279</f>
        <v>18</v>
      </c>
      <c r="H278" s="776">
        <f>G278/C278</f>
        <v>0.0430622009569378</v>
      </c>
      <c r="I278" s="774">
        <f>D278-G278</f>
        <v>0</v>
      </c>
    </row>
    <row r="279" spans="1:9" s="1" customFormat="1" ht="16.5" customHeight="1">
      <c r="A279" s="777"/>
      <c r="B279" s="266" t="s">
        <v>527</v>
      </c>
      <c r="C279" s="574">
        <v>418</v>
      </c>
      <c r="D279" s="575">
        <v>18</v>
      </c>
      <c r="E279" s="576">
        <f>D279/C279</f>
        <v>0.0430622009569378</v>
      </c>
      <c r="F279" s="577">
        <f t="shared" si="51"/>
        <v>400</v>
      </c>
      <c r="G279" s="574">
        <v>18</v>
      </c>
      <c r="H279" s="576">
        <f>G279/C279</f>
        <v>0.0430622009569378</v>
      </c>
      <c r="I279" s="574">
        <f>D279-G279</f>
        <v>0</v>
      </c>
    </row>
    <row r="280" spans="1:9" s="1" customFormat="1" ht="18" customHeight="1">
      <c r="A280" s="778"/>
      <c r="B280" s="779"/>
      <c r="C280" s="463"/>
      <c r="D280" s="464"/>
      <c r="E280" s="465"/>
      <c r="F280" s="466"/>
      <c r="G280" s="463"/>
      <c r="H280" s="465"/>
      <c r="I280" s="463"/>
    </row>
    <row r="281" spans="1:9" s="1" customFormat="1" ht="20.25" customHeight="1">
      <c r="A281" s="467" t="s">
        <v>528</v>
      </c>
      <c r="B281" s="382" t="s">
        <v>529</v>
      </c>
      <c r="C281" s="383">
        <f>C283+C286+C295+C307</f>
        <v>23622.1</v>
      </c>
      <c r="D281" s="383">
        <f>D283+D286+D295+D307</f>
        <v>15515</v>
      </c>
      <c r="E281" s="384">
        <f>D281/C281</f>
        <v>0.6568001998128872</v>
      </c>
      <c r="F281" s="395">
        <f t="shared" si="51"/>
        <v>8107.0999999999985</v>
      </c>
      <c r="G281" s="383">
        <f>G283+G286+G295+G307</f>
        <v>15514.9</v>
      </c>
      <c r="H281" s="384">
        <f>G281/C281</f>
        <v>0.6567959664890082</v>
      </c>
      <c r="I281" s="383">
        <f>D281-G281</f>
        <v>0.1000000000003638</v>
      </c>
    </row>
    <row r="282" spans="1:9" s="1" customFormat="1" ht="12" customHeight="1">
      <c r="A282" s="470"/>
      <c r="B282" s="387" t="s">
        <v>346</v>
      </c>
      <c r="C282" s="388">
        <f>C281/C321*100</f>
        <v>4.605652204345657</v>
      </c>
      <c r="D282" s="388">
        <f>D281/D321*100</f>
        <v>6.397431626032084</v>
      </c>
      <c r="E282" s="597"/>
      <c r="F282" s="391">
        <f t="shared" si="51"/>
        <v>-1.7917794216864271</v>
      </c>
      <c r="G282" s="388">
        <f>G281/G321*100</f>
        <v>6.3973930300747455</v>
      </c>
      <c r="H282" s="597"/>
      <c r="I282" s="388"/>
    </row>
    <row r="283" spans="1:9" s="1" customFormat="1" ht="15.75" customHeight="1">
      <c r="A283" s="529" t="s">
        <v>530</v>
      </c>
      <c r="B283" s="780" t="s">
        <v>531</v>
      </c>
      <c r="C283" s="504">
        <f>C284+C285</f>
        <v>1522</v>
      </c>
      <c r="D283" s="504">
        <f>D284+D285</f>
        <v>833.5</v>
      </c>
      <c r="E283" s="384">
        <f aca="true" t="shared" si="55" ref="E283:E294">D283/C283</f>
        <v>0.547634691195795</v>
      </c>
      <c r="F283" s="395">
        <f t="shared" si="51"/>
        <v>688.5</v>
      </c>
      <c r="G283" s="504">
        <f>G284+G285</f>
        <v>833.5</v>
      </c>
      <c r="H283" s="477">
        <f aca="true" t="shared" si="56" ref="H283:H290">G283/C283</f>
        <v>0.547634691195795</v>
      </c>
      <c r="I283" s="504">
        <f aca="true" t="shared" si="57" ref="I283:I308">D283-G283</f>
        <v>0</v>
      </c>
    </row>
    <row r="284" spans="1:9" s="1" customFormat="1" ht="20.25" customHeight="1">
      <c r="A284" s="781" t="s">
        <v>431</v>
      </c>
      <c r="B284" s="782" t="s">
        <v>532</v>
      </c>
      <c r="C284" s="401">
        <v>1350</v>
      </c>
      <c r="D284" s="401">
        <v>745.5</v>
      </c>
      <c r="E284" s="402">
        <f t="shared" si="55"/>
        <v>0.5522222222222222</v>
      </c>
      <c r="F284" s="403">
        <f t="shared" si="51"/>
        <v>604.5</v>
      </c>
      <c r="G284" s="401">
        <v>745.5</v>
      </c>
      <c r="H284" s="402">
        <f t="shared" si="56"/>
        <v>0.5522222222222222</v>
      </c>
      <c r="I284" s="401">
        <f t="shared" si="57"/>
        <v>0</v>
      </c>
    </row>
    <row r="285" spans="1:9" s="1" customFormat="1" ht="12.75" customHeight="1">
      <c r="A285" s="781"/>
      <c r="B285" s="783" t="s">
        <v>533</v>
      </c>
      <c r="C285" s="409">
        <v>172</v>
      </c>
      <c r="D285" s="409">
        <v>88</v>
      </c>
      <c r="E285" s="410">
        <f t="shared" si="55"/>
        <v>0.5116279069767442</v>
      </c>
      <c r="F285" s="411">
        <f t="shared" si="51"/>
        <v>84</v>
      </c>
      <c r="G285" s="409">
        <v>88</v>
      </c>
      <c r="H285" s="410">
        <f t="shared" si="56"/>
        <v>0.5116279069767442</v>
      </c>
      <c r="I285" s="409">
        <f t="shared" si="57"/>
        <v>0</v>
      </c>
    </row>
    <row r="286" spans="1:9" s="1" customFormat="1" ht="18.75" customHeight="1">
      <c r="A286" s="529" t="s">
        <v>534</v>
      </c>
      <c r="B286" s="530" t="s">
        <v>535</v>
      </c>
      <c r="C286" s="504">
        <f>C287+C291+C294</f>
        <v>10117.3</v>
      </c>
      <c r="D286" s="504">
        <f>D287+D291+D294</f>
        <v>7720.200000000001</v>
      </c>
      <c r="E286" s="384">
        <f t="shared" si="55"/>
        <v>0.7630691983038954</v>
      </c>
      <c r="F286" s="395">
        <f t="shared" si="51"/>
        <v>2397.0999999999985</v>
      </c>
      <c r="G286" s="504">
        <f>G287+G291+G294</f>
        <v>7720.200000000001</v>
      </c>
      <c r="H286" s="384">
        <f t="shared" si="56"/>
        <v>0.7630691983038954</v>
      </c>
      <c r="I286" s="504">
        <f t="shared" si="57"/>
        <v>0</v>
      </c>
    </row>
    <row r="287" spans="1:9" s="1" customFormat="1" ht="12.75" customHeight="1">
      <c r="A287" s="784" t="s">
        <v>536</v>
      </c>
      <c r="B287" s="785" t="s">
        <v>537</v>
      </c>
      <c r="C287" s="786">
        <f>C288+C289+C290</f>
        <v>8976.5</v>
      </c>
      <c r="D287" s="786">
        <f>D288+D289+D290</f>
        <v>6759.6</v>
      </c>
      <c r="E287" s="537">
        <f t="shared" si="55"/>
        <v>0.7530329192892553</v>
      </c>
      <c r="F287" s="554">
        <f t="shared" si="51"/>
        <v>2216.8999999999996</v>
      </c>
      <c r="G287" s="786">
        <f>G288+G289+G290</f>
        <v>6759.6</v>
      </c>
      <c r="H287" s="537">
        <f t="shared" si="56"/>
        <v>0.7530329192892553</v>
      </c>
      <c r="I287" s="786">
        <f t="shared" si="57"/>
        <v>0</v>
      </c>
    </row>
    <row r="288" spans="1:9" s="1" customFormat="1" ht="12" customHeight="1">
      <c r="A288" s="784"/>
      <c r="B288" s="539" t="s">
        <v>538</v>
      </c>
      <c r="C288" s="458">
        <v>3805</v>
      </c>
      <c r="D288" s="458">
        <v>1588.1</v>
      </c>
      <c r="E288" s="406">
        <f>D288/C288</f>
        <v>0.41737187910643886</v>
      </c>
      <c r="F288" s="407">
        <f t="shared" si="51"/>
        <v>2216.9</v>
      </c>
      <c r="G288" s="458">
        <v>1588.1</v>
      </c>
      <c r="H288" s="406">
        <f t="shared" si="56"/>
        <v>0.41737187910643886</v>
      </c>
      <c r="I288" s="458">
        <f t="shared" si="57"/>
        <v>0</v>
      </c>
    </row>
    <row r="289" spans="1:9" s="1" customFormat="1" ht="10.5" customHeight="1">
      <c r="A289" s="784"/>
      <c r="B289" s="539" t="s">
        <v>539</v>
      </c>
      <c r="C289" s="458">
        <v>1877.9</v>
      </c>
      <c r="D289" s="458">
        <v>1877.9</v>
      </c>
      <c r="E289" s="406">
        <f>D289/C289</f>
        <v>1</v>
      </c>
      <c r="F289" s="407">
        <f t="shared" si="51"/>
        <v>0</v>
      </c>
      <c r="G289" s="458">
        <v>1877.9</v>
      </c>
      <c r="H289" s="406">
        <f t="shared" si="56"/>
        <v>1</v>
      </c>
      <c r="I289" s="458">
        <f t="shared" si="57"/>
        <v>0</v>
      </c>
    </row>
    <row r="290" spans="1:9" s="1" customFormat="1" ht="11.25" customHeight="1">
      <c r="A290" s="784"/>
      <c r="B290" s="539" t="s">
        <v>540</v>
      </c>
      <c r="C290" s="458">
        <v>3293.6</v>
      </c>
      <c r="D290" s="458">
        <v>3293.6</v>
      </c>
      <c r="E290" s="406">
        <f>D290/C290</f>
        <v>1</v>
      </c>
      <c r="F290" s="407">
        <f t="shared" si="51"/>
        <v>0</v>
      </c>
      <c r="G290" s="458">
        <v>3293.6</v>
      </c>
      <c r="H290" s="406">
        <f t="shared" si="56"/>
        <v>1</v>
      </c>
      <c r="I290" s="458">
        <f t="shared" si="57"/>
        <v>0</v>
      </c>
    </row>
    <row r="291" spans="1:9" s="1" customFormat="1" ht="12.75" customHeight="1">
      <c r="A291" s="784"/>
      <c r="B291" s="787" t="s">
        <v>541</v>
      </c>
      <c r="C291" s="499">
        <f>C292+C293</f>
        <v>910.8</v>
      </c>
      <c r="D291" s="499">
        <f>D292+D293</f>
        <v>910.8</v>
      </c>
      <c r="E291" s="788">
        <f t="shared" si="55"/>
        <v>1</v>
      </c>
      <c r="F291" s="499">
        <f t="shared" si="51"/>
        <v>0</v>
      </c>
      <c r="G291" s="499">
        <f>G292+G293</f>
        <v>910.8</v>
      </c>
      <c r="H291" s="788"/>
      <c r="I291" s="499">
        <f t="shared" si="57"/>
        <v>0</v>
      </c>
    </row>
    <row r="292" spans="1:9" s="1" customFormat="1" ht="21" customHeight="1">
      <c r="A292" s="784"/>
      <c r="B292" s="789" t="s">
        <v>542</v>
      </c>
      <c r="C292" s="563">
        <v>910.8</v>
      </c>
      <c r="D292" s="563">
        <v>910.8</v>
      </c>
      <c r="E292" s="449">
        <f t="shared" si="55"/>
        <v>1</v>
      </c>
      <c r="F292" s="407">
        <f t="shared" si="51"/>
        <v>0</v>
      </c>
      <c r="G292" s="563">
        <v>910.8</v>
      </c>
      <c r="H292" s="449">
        <f>G292/C292</f>
        <v>1</v>
      </c>
      <c r="I292" s="563">
        <f t="shared" si="57"/>
        <v>0</v>
      </c>
    </row>
    <row r="293" spans="1:9" s="1" customFormat="1" ht="31.5" customHeight="1">
      <c r="A293" s="784"/>
      <c r="B293" s="790" t="s">
        <v>543</v>
      </c>
      <c r="C293" s="791"/>
      <c r="D293" s="791"/>
      <c r="E293" s="449"/>
      <c r="F293" s="450">
        <f t="shared" si="51"/>
        <v>0</v>
      </c>
      <c r="G293" s="791"/>
      <c r="H293" s="449"/>
      <c r="I293" s="791">
        <f t="shared" si="57"/>
        <v>0</v>
      </c>
    </row>
    <row r="294" spans="1:9" s="1" customFormat="1" ht="33" customHeight="1">
      <c r="A294" s="784"/>
      <c r="B294" s="792" t="s">
        <v>544</v>
      </c>
      <c r="C294" s="510">
        <v>230</v>
      </c>
      <c r="D294" s="510">
        <v>49.8</v>
      </c>
      <c r="E294" s="394">
        <f t="shared" si="55"/>
        <v>0.21652173913043476</v>
      </c>
      <c r="F294" s="395">
        <f t="shared" si="51"/>
        <v>180.2</v>
      </c>
      <c r="G294" s="510">
        <v>49.8</v>
      </c>
      <c r="H294" s="394">
        <f aca="true" t="shared" si="58" ref="H294:H308">G294/C294</f>
        <v>0.21652173913043476</v>
      </c>
      <c r="I294" s="510">
        <f t="shared" si="57"/>
        <v>0</v>
      </c>
    </row>
    <row r="295" spans="1:9" s="1" customFormat="1" ht="15.75" customHeight="1">
      <c r="A295" s="529" t="s">
        <v>545</v>
      </c>
      <c r="B295" s="780" t="s">
        <v>546</v>
      </c>
      <c r="C295" s="504">
        <f>C296+C297+C298+C299+C303+C304+C305+C306</f>
        <v>10823.8</v>
      </c>
      <c r="D295" s="504">
        <f>D296+D297+D298+D299+D303+D304+D305+D306</f>
        <v>6481.999999999999</v>
      </c>
      <c r="E295" s="384">
        <f aca="true" t="shared" si="59" ref="E295:E306">D295/C295</f>
        <v>0.59886546314603</v>
      </c>
      <c r="F295" s="395">
        <f t="shared" si="51"/>
        <v>4341.8</v>
      </c>
      <c r="G295" s="504">
        <f>G296+G297+G298+G299+G303+G304+G305+G306</f>
        <v>6481.9</v>
      </c>
      <c r="H295" s="384">
        <f t="shared" si="58"/>
        <v>0.5988562242465677</v>
      </c>
      <c r="I295" s="504">
        <f t="shared" si="57"/>
        <v>0.0999999999994543</v>
      </c>
    </row>
    <row r="296" spans="1:9" s="1" customFormat="1" ht="21.75" customHeight="1">
      <c r="A296" s="399" t="s">
        <v>536</v>
      </c>
      <c r="B296" s="793" t="s">
        <v>547</v>
      </c>
      <c r="C296" s="401">
        <v>86.9</v>
      </c>
      <c r="D296" s="401">
        <v>24.8</v>
      </c>
      <c r="E296" s="402">
        <f t="shared" si="59"/>
        <v>0.285385500575374</v>
      </c>
      <c r="F296" s="403">
        <f t="shared" si="51"/>
        <v>62.10000000000001</v>
      </c>
      <c r="G296" s="401">
        <v>24.8</v>
      </c>
      <c r="H296" s="402">
        <f t="shared" si="58"/>
        <v>0.285385500575374</v>
      </c>
      <c r="I296" s="401">
        <f t="shared" si="57"/>
        <v>0</v>
      </c>
    </row>
    <row r="297" spans="1:9" s="1" customFormat="1" ht="16.5" customHeight="1">
      <c r="A297" s="399"/>
      <c r="B297" s="794" t="s">
        <v>548</v>
      </c>
      <c r="C297" s="556">
        <v>2970</v>
      </c>
      <c r="D297" s="556">
        <v>2970</v>
      </c>
      <c r="E297" s="445">
        <f t="shared" si="59"/>
        <v>1</v>
      </c>
      <c r="F297" s="446">
        <f t="shared" si="51"/>
        <v>0</v>
      </c>
      <c r="G297" s="556">
        <v>2970</v>
      </c>
      <c r="H297" s="445">
        <f t="shared" si="58"/>
        <v>1</v>
      </c>
      <c r="I297" s="556">
        <f t="shared" si="57"/>
        <v>0</v>
      </c>
    </row>
    <row r="298" spans="1:9" s="1" customFormat="1" ht="20.25" customHeight="1">
      <c r="A298" s="399"/>
      <c r="B298" s="795" t="s">
        <v>549</v>
      </c>
      <c r="C298" s="448">
        <v>3029.8</v>
      </c>
      <c r="D298" s="448">
        <v>1557.6</v>
      </c>
      <c r="E298" s="449">
        <f t="shared" si="59"/>
        <v>0.514093339494356</v>
      </c>
      <c r="F298" s="450">
        <f t="shared" si="51"/>
        <v>1472.2000000000003</v>
      </c>
      <c r="G298" s="448">
        <v>1557.5</v>
      </c>
      <c r="H298" s="449">
        <f t="shared" si="58"/>
        <v>0.5140603340154465</v>
      </c>
      <c r="I298" s="448">
        <f t="shared" si="57"/>
        <v>0.09999999999990905</v>
      </c>
    </row>
    <row r="299" spans="1:9" s="1" customFormat="1" ht="21.75" customHeight="1">
      <c r="A299" s="399"/>
      <c r="B299" s="796" t="s">
        <v>550</v>
      </c>
      <c r="C299" s="535">
        <f>C300+C301+C302</f>
        <v>3733.9</v>
      </c>
      <c r="D299" s="535">
        <f>D300+D301+D302</f>
        <v>1789.2</v>
      </c>
      <c r="E299" s="537">
        <f t="shared" si="59"/>
        <v>0.4791772677361472</v>
      </c>
      <c r="F299" s="403">
        <f t="shared" si="51"/>
        <v>1944.7</v>
      </c>
      <c r="G299" s="535">
        <f>G300+G301+G302</f>
        <v>1789.2</v>
      </c>
      <c r="H299" s="537">
        <f t="shared" si="58"/>
        <v>0.4791772677361472</v>
      </c>
      <c r="I299" s="535">
        <f t="shared" si="57"/>
        <v>0</v>
      </c>
    </row>
    <row r="300" spans="1:9" s="1" customFormat="1" ht="12" customHeight="1">
      <c r="A300" s="399"/>
      <c r="B300" s="797" t="s">
        <v>551</v>
      </c>
      <c r="C300" s="405">
        <v>240</v>
      </c>
      <c r="D300" s="405">
        <v>127.5</v>
      </c>
      <c r="E300" s="406">
        <f t="shared" si="59"/>
        <v>0.53125</v>
      </c>
      <c r="F300" s="407">
        <f t="shared" si="51"/>
        <v>112.5</v>
      </c>
      <c r="G300" s="405">
        <v>127.5</v>
      </c>
      <c r="H300" s="406">
        <f t="shared" si="58"/>
        <v>0.53125</v>
      </c>
      <c r="I300" s="405">
        <f t="shared" si="57"/>
        <v>0</v>
      </c>
    </row>
    <row r="301" spans="1:9" s="1" customFormat="1" ht="12.75" customHeight="1">
      <c r="A301" s="399"/>
      <c r="B301" s="798" t="s">
        <v>552</v>
      </c>
      <c r="C301" s="448">
        <v>175</v>
      </c>
      <c r="D301" s="448">
        <v>116.3</v>
      </c>
      <c r="E301" s="449">
        <f t="shared" si="59"/>
        <v>0.6645714285714286</v>
      </c>
      <c r="F301" s="450">
        <f t="shared" si="51"/>
        <v>58.7</v>
      </c>
      <c r="G301" s="448">
        <v>116.3</v>
      </c>
      <c r="H301" s="449">
        <f t="shared" si="58"/>
        <v>0.6645714285714286</v>
      </c>
      <c r="I301" s="448">
        <f t="shared" si="57"/>
        <v>0</v>
      </c>
    </row>
    <row r="302" spans="1:9" s="1" customFormat="1" ht="12" customHeight="1">
      <c r="A302" s="399"/>
      <c r="B302" s="799" t="s">
        <v>553</v>
      </c>
      <c r="C302" s="448">
        <v>3318.9</v>
      </c>
      <c r="D302" s="448">
        <v>1545.4</v>
      </c>
      <c r="E302" s="449">
        <f t="shared" si="59"/>
        <v>0.4656362047666396</v>
      </c>
      <c r="F302" s="450">
        <f t="shared" si="51"/>
        <v>1773.5</v>
      </c>
      <c r="G302" s="448">
        <v>1545.4</v>
      </c>
      <c r="H302" s="449">
        <f t="shared" si="58"/>
        <v>0.4656362047666396</v>
      </c>
      <c r="I302" s="448">
        <f t="shared" si="57"/>
        <v>0</v>
      </c>
    </row>
    <row r="303" spans="1:9" s="1" customFormat="1" ht="32.25" customHeight="1">
      <c r="A303" s="399"/>
      <c r="B303" s="800" t="s">
        <v>554</v>
      </c>
      <c r="C303" s="510">
        <v>368.4</v>
      </c>
      <c r="D303" s="510"/>
      <c r="E303" s="394">
        <f>D303/C303</f>
        <v>0</v>
      </c>
      <c r="F303" s="395">
        <f t="shared" si="51"/>
        <v>368.4</v>
      </c>
      <c r="G303" s="510"/>
      <c r="H303" s="394">
        <f t="shared" si="58"/>
        <v>0</v>
      </c>
      <c r="I303" s="510">
        <f t="shared" si="57"/>
        <v>0</v>
      </c>
    </row>
    <row r="304" spans="1:9" s="1" customFormat="1" ht="18.75" customHeight="1">
      <c r="A304" s="399"/>
      <c r="B304" s="801" t="s">
        <v>555</v>
      </c>
      <c r="C304" s="510">
        <v>384.8</v>
      </c>
      <c r="D304" s="510">
        <v>140.4</v>
      </c>
      <c r="E304" s="394">
        <f>D304/C304</f>
        <v>0.36486486486486486</v>
      </c>
      <c r="F304" s="395">
        <f t="shared" si="51"/>
        <v>244.4</v>
      </c>
      <c r="G304" s="510">
        <v>140.4</v>
      </c>
      <c r="H304" s="394">
        <f t="shared" si="58"/>
        <v>0.36486486486486486</v>
      </c>
      <c r="I304" s="510">
        <f t="shared" si="57"/>
        <v>0</v>
      </c>
    </row>
    <row r="305" spans="1:9" s="1" customFormat="1" ht="32.25" customHeight="1">
      <c r="A305" s="399"/>
      <c r="B305" s="801" t="s">
        <v>556</v>
      </c>
      <c r="C305" s="510">
        <v>100</v>
      </c>
      <c r="D305" s="510"/>
      <c r="E305" s="394">
        <f>D305/C305</f>
        <v>0</v>
      </c>
      <c r="F305" s="395">
        <f>C305-D305</f>
        <v>100</v>
      </c>
      <c r="G305" s="510"/>
      <c r="H305" s="394">
        <f t="shared" si="58"/>
        <v>0</v>
      </c>
      <c r="I305" s="510">
        <f>D305-G305</f>
        <v>0</v>
      </c>
    </row>
    <row r="306" spans="1:9" s="1" customFormat="1" ht="21" customHeight="1">
      <c r="A306" s="399"/>
      <c r="B306" s="802" t="s">
        <v>557</v>
      </c>
      <c r="C306" s="510">
        <v>150</v>
      </c>
      <c r="D306" s="510"/>
      <c r="E306" s="394">
        <f t="shared" si="59"/>
        <v>0</v>
      </c>
      <c r="F306" s="395">
        <f t="shared" si="51"/>
        <v>150</v>
      </c>
      <c r="G306" s="510"/>
      <c r="H306" s="394">
        <f t="shared" si="58"/>
        <v>0</v>
      </c>
      <c r="I306" s="510">
        <f t="shared" si="57"/>
        <v>0</v>
      </c>
    </row>
    <row r="307" spans="1:9" s="1" customFormat="1" ht="15.75" customHeight="1">
      <c r="A307" s="502" t="s">
        <v>558</v>
      </c>
      <c r="B307" s="803" t="s">
        <v>559</v>
      </c>
      <c r="C307" s="504">
        <f>C308</f>
        <v>1159</v>
      </c>
      <c r="D307" s="504">
        <f>D308</f>
        <v>479.3</v>
      </c>
      <c r="E307" s="384">
        <f>D307/C307</f>
        <v>0.41354616048317516</v>
      </c>
      <c r="F307" s="395">
        <f t="shared" si="51"/>
        <v>679.7</v>
      </c>
      <c r="G307" s="504">
        <f>G308</f>
        <v>479.3</v>
      </c>
      <c r="H307" s="384">
        <f t="shared" si="58"/>
        <v>0.41354616048317516</v>
      </c>
      <c r="I307" s="504">
        <f t="shared" si="57"/>
        <v>0</v>
      </c>
    </row>
    <row r="308" spans="1:9" s="1" customFormat="1" ht="21.75" customHeight="1">
      <c r="A308" s="649"/>
      <c r="B308" s="804" t="s">
        <v>560</v>
      </c>
      <c r="C308" s="791">
        <v>1159</v>
      </c>
      <c r="D308" s="791">
        <v>479.3</v>
      </c>
      <c r="E308" s="449">
        <f>D308/C308</f>
        <v>0.41354616048317516</v>
      </c>
      <c r="F308" s="450">
        <f t="shared" si="51"/>
        <v>679.7</v>
      </c>
      <c r="G308" s="791">
        <v>479.3</v>
      </c>
      <c r="H308" s="449">
        <f t="shared" si="58"/>
        <v>0.41354616048317516</v>
      </c>
      <c r="I308" s="791">
        <f t="shared" si="57"/>
        <v>0</v>
      </c>
    </row>
    <row r="309" spans="1:9" s="1" customFormat="1" ht="21" customHeight="1">
      <c r="A309" s="805"/>
      <c r="B309" s="806"/>
      <c r="C309" s="466"/>
      <c r="D309" s="466"/>
      <c r="E309" s="465"/>
      <c r="F309" s="466"/>
      <c r="G309" s="466"/>
      <c r="H309" s="465"/>
      <c r="I309" s="466"/>
    </row>
    <row r="310" spans="1:9" s="1" customFormat="1" ht="18" customHeight="1">
      <c r="A310" s="715" t="s">
        <v>561</v>
      </c>
      <c r="B310" s="807" t="s">
        <v>562</v>
      </c>
      <c r="C310" s="504">
        <f>C312</f>
        <v>650</v>
      </c>
      <c r="D310" s="504">
        <f>D312</f>
        <v>298.5</v>
      </c>
      <c r="E310" s="384">
        <f aca="true" t="shared" si="60" ref="E310:E320">D310/C310</f>
        <v>0.4592307692307692</v>
      </c>
      <c r="F310" s="505">
        <f t="shared" si="51"/>
        <v>351.5</v>
      </c>
      <c r="G310" s="504">
        <f>G312</f>
        <v>298.5</v>
      </c>
      <c r="H310" s="384">
        <f aca="true" t="shared" si="61" ref="H310:H320">G310/C310</f>
        <v>0.4592307692307692</v>
      </c>
      <c r="I310" s="504">
        <f aca="true" t="shared" si="62" ref="I310:I321">D310-G310</f>
        <v>0</v>
      </c>
    </row>
    <row r="311" spans="1:9" s="1" customFormat="1" ht="12.75" customHeight="1">
      <c r="A311" s="808"/>
      <c r="B311" s="809" t="s">
        <v>346</v>
      </c>
      <c r="C311" s="471">
        <f>C310/C321*100</f>
        <v>0.12673191345497128</v>
      </c>
      <c r="D311" s="471">
        <f>D310/D321*100</f>
        <v>0.12308303837386897</v>
      </c>
      <c r="E311" s="474"/>
      <c r="F311" s="473"/>
      <c r="G311" s="471">
        <f>G310/G321*100</f>
        <v>0.12308308912576371</v>
      </c>
      <c r="H311" s="474"/>
      <c r="I311" s="471"/>
    </row>
    <row r="312" spans="1:9" s="1" customFormat="1" ht="13.5" customHeight="1">
      <c r="A312" s="810" t="s">
        <v>563</v>
      </c>
      <c r="B312" s="811" t="s">
        <v>564</v>
      </c>
      <c r="C312" s="812">
        <f>C313</f>
        <v>650</v>
      </c>
      <c r="D312" s="812">
        <f>D313</f>
        <v>298.5</v>
      </c>
      <c r="E312" s="813">
        <f t="shared" si="60"/>
        <v>0.4592307692307692</v>
      </c>
      <c r="F312" s="814">
        <f t="shared" si="51"/>
        <v>351.5</v>
      </c>
      <c r="G312" s="812">
        <f>G313</f>
        <v>298.5</v>
      </c>
      <c r="H312" s="813">
        <f t="shared" si="61"/>
        <v>0.4592307692307692</v>
      </c>
      <c r="I312" s="812">
        <f t="shared" si="62"/>
        <v>0</v>
      </c>
    </row>
    <row r="313" spans="1:9" s="1" customFormat="1" ht="16.5" customHeight="1">
      <c r="A313" s="815" t="s">
        <v>394</v>
      </c>
      <c r="B313" s="816" t="s">
        <v>565</v>
      </c>
      <c r="C313" s="448">
        <v>650</v>
      </c>
      <c r="D313" s="448">
        <v>298.5</v>
      </c>
      <c r="E313" s="449">
        <f t="shared" si="60"/>
        <v>0.4592307692307692</v>
      </c>
      <c r="F313" s="450">
        <f t="shared" si="51"/>
        <v>351.5</v>
      </c>
      <c r="G313" s="448">
        <v>298.5</v>
      </c>
      <c r="H313" s="449">
        <f t="shared" si="61"/>
        <v>0.4592307692307692</v>
      </c>
      <c r="I313" s="448">
        <f t="shared" si="62"/>
        <v>0</v>
      </c>
    </row>
    <row r="314" spans="1:9" s="1" customFormat="1" ht="17.25" customHeight="1">
      <c r="A314" s="817" t="s">
        <v>566</v>
      </c>
      <c r="B314" s="818" t="s">
        <v>567</v>
      </c>
      <c r="C314" s="504">
        <f>C316</f>
        <v>1331</v>
      </c>
      <c r="D314" s="504">
        <f>D316</f>
        <v>633.4</v>
      </c>
      <c r="E314" s="384">
        <f t="shared" si="60"/>
        <v>0.47588279489105934</v>
      </c>
      <c r="F314" s="505">
        <f t="shared" si="51"/>
        <v>697.6</v>
      </c>
      <c r="G314" s="504">
        <f>G316</f>
        <v>633.4</v>
      </c>
      <c r="H314" s="384">
        <f t="shared" si="61"/>
        <v>0.47588279489105934</v>
      </c>
      <c r="I314" s="504">
        <f t="shared" si="62"/>
        <v>0</v>
      </c>
    </row>
    <row r="315" spans="1:9" s="1" customFormat="1" ht="12" customHeight="1">
      <c r="A315" s="817"/>
      <c r="B315" s="809" t="s">
        <v>346</v>
      </c>
      <c r="C315" s="471">
        <f>C314/C321*100</f>
        <v>0.259507964320872</v>
      </c>
      <c r="D315" s="471">
        <f>D314/D321*100</f>
        <v>0.2611751976750707</v>
      </c>
      <c r="E315" s="474"/>
      <c r="F315" s="473"/>
      <c r="G315" s="471">
        <f>G314/G321*100</f>
        <v>0.26117530536770095</v>
      </c>
      <c r="H315" s="474"/>
      <c r="I315" s="471"/>
    </row>
    <row r="316" spans="1:9" s="1" customFormat="1" ht="17.25" customHeight="1">
      <c r="A316" s="810" t="s">
        <v>568</v>
      </c>
      <c r="B316" s="819" t="s">
        <v>569</v>
      </c>
      <c r="C316" s="812">
        <f>C317</f>
        <v>1331</v>
      </c>
      <c r="D316" s="812">
        <f>D317</f>
        <v>633.4</v>
      </c>
      <c r="E316" s="813">
        <f t="shared" si="60"/>
        <v>0.47588279489105934</v>
      </c>
      <c r="F316" s="814">
        <f t="shared" si="51"/>
        <v>697.6</v>
      </c>
      <c r="G316" s="812">
        <f>G317</f>
        <v>633.4</v>
      </c>
      <c r="H316" s="813">
        <f t="shared" si="61"/>
        <v>0.47588279489105934</v>
      </c>
      <c r="I316" s="812">
        <f t="shared" si="62"/>
        <v>0</v>
      </c>
    </row>
    <row r="317" spans="1:9" s="1" customFormat="1" ht="17.25" customHeight="1">
      <c r="A317" s="820" t="s">
        <v>394</v>
      </c>
      <c r="B317" s="821" t="s">
        <v>570</v>
      </c>
      <c r="C317" s="409">
        <v>1331</v>
      </c>
      <c r="D317" s="409">
        <v>633.4</v>
      </c>
      <c r="E317" s="410">
        <f t="shared" si="60"/>
        <v>0.47588279489105934</v>
      </c>
      <c r="F317" s="411">
        <f t="shared" si="51"/>
        <v>697.6</v>
      </c>
      <c r="G317" s="409">
        <v>633.4</v>
      </c>
      <c r="H317" s="410">
        <f t="shared" si="61"/>
        <v>0.47588279489105934</v>
      </c>
      <c r="I317" s="409">
        <f t="shared" si="62"/>
        <v>0</v>
      </c>
    </row>
    <row r="318" spans="1:9" s="1" customFormat="1" ht="17.25" customHeight="1">
      <c r="A318" s="817" t="s">
        <v>571</v>
      </c>
      <c r="B318" s="818" t="s">
        <v>572</v>
      </c>
      <c r="C318" s="504">
        <f>C320</f>
        <v>479</v>
      </c>
      <c r="D318" s="504">
        <f>D320</f>
        <v>281.1</v>
      </c>
      <c r="E318" s="384">
        <f t="shared" si="60"/>
        <v>0.586847599164927</v>
      </c>
      <c r="F318" s="505">
        <f t="shared" si="51"/>
        <v>197.89999999999998</v>
      </c>
      <c r="G318" s="504">
        <f>G320</f>
        <v>281.1</v>
      </c>
      <c r="H318" s="384">
        <f t="shared" si="61"/>
        <v>0.586847599164927</v>
      </c>
      <c r="I318" s="504">
        <f t="shared" si="62"/>
        <v>0</v>
      </c>
    </row>
    <row r="319" spans="1:9" s="1" customFormat="1" ht="13.5" customHeight="1">
      <c r="A319" s="817"/>
      <c r="B319" s="809" t="s">
        <v>346</v>
      </c>
      <c r="C319" s="471">
        <f>C318/C321*100</f>
        <v>0.09339167160758652</v>
      </c>
      <c r="D319" s="471">
        <f>D318/D321*100</f>
        <v>0.1159083486998143</v>
      </c>
      <c r="E319" s="474"/>
      <c r="F319" s="473">
        <f>C319-D319</f>
        <v>-0.02251667709222778</v>
      </c>
      <c r="G319" s="471">
        <f>G318/G321*100</f>
        <v>0.11590839649330714</v>
      </c>
      <c r="H319" s="474"/>
      <c r="I319" s="471"/>
    </row>
    <row r="320" spans="1:9" s="1" customFormat="1" ht="20.25" customHeight="1">
      <c r="A320" s="822" t="s">
        <v>573</v>
      </c>
      <c r="B320" s="823" t="s">
        <v>574</v>
      </c>
      <c r="C320" s="444">
        <v>479</v>
      </c>
      <c r="D320" s="444">
        <v>281.1</v>
      </c>
      <c r="E320" s="445">
        <f t="shared" si="60"/>
        <v>0.586847599164927</v>
      </c>
      <c r="F320" s="446">
        <f t="shared" si="51"/>
        <v>197.89999999999998</v>
      </c>
      <c r="G320" s="444">
        <v>281.1</v>
      </c>
      <c r="H320" s="445">
        <f t="shared" si="61"/>
        <v>0.586847599164927</v>
      </c>
      <c r="I320" s="444">
        <f t="shared" si="62"/>
        <v>0</v>
      </c>
    </row>
    <row r="321" spans="1:9" s="1" customFormat="1" ht="18.75" customHeight="1">
      <c r="A321" s="824"/>
      <c r="B321" s="825" t="s">
        <v>575</v>
      </c>
      <c r="C321" s="383">
        <f>C6+C33+C52+C92+C260+C276+C281+C310+C314+C318</f>
        <v>512893.7</v>
      </c>
      <c r="D321" s="383">
        <f>D6+D33+D52+D92+D260+D276+D281+D310+D314+D318</f>
        <v>242519.19999999998</v>
      </c>
      <c r="E321" s="384">
        <f>D321/C321</f>
        <v>0.47284495793182874</v>
      </c>
      <c r="F321" s="395">
        <f t="shared" si="51"/>
        <v>270374.5</v>
      </c>
      <c r="G321" s="383">
        <f>G6+G33+G52+G92+G260+G276+G281+G310+G314+G318</f>
        <v>242519.09999999998</v>
      </c>
      <c r="H321" s="384">
        <f>G321/C321</f>
        <v>0.47284476295965416</v>
      </c>
      <c r="I321" s="383">
        <f t="shared" si="62"/>
        <v>0.10000000000582077</v>
      </c>
    </row>
    <row r="322" spans="1:9" s="1" customFormat="1" ht="24.75" customHeight="1">
      <c r="A322" s="826" t="s">
        <v>576</v>
      </c>
      <c r="B322" s="827" t="s">
        <v>577</v>
      </c>
      <c r="C322" s="828">
        <f>'Д(I пол) 2012'!C201-'Р(I пол) 2012'!C321</f>
        <v>-3188.000000000058</v>
      </c>
      <c r="D322" s="828">
        <f>'Д(I пол) 2012'!D201-'Р(I пол) 2012'!D321</f>
        <v>7193.600000000006</v>
      </c>
      <c r="E322" s="829"/>
      <c r="F322" s="395"/>
      <c r="G322" s="830">
        <f>'Д(I пол) 2012'!D201-'Р(I пол) 2012'!G321</f>
        <v>7193.700000000012</v>
      </c>
      <c r="H322" s="395"/>
      <c r="I322" s="395"/>
    </row>
    <row r="323" spans="1:9" s="1" customFormat="1" ht="16.5" customHeight="1">
      <c r="A323" s="831"/>
      <c r="B323" s="832"/>
      <c r="C323" s="833"/>
      <c r="D323" s="833"/>
      <c r="E323" s="834"/>
      <c r="F323" s="835"/>
      <c r="G323" s="835"/>
      <c r="H323" s="835"/>
      <c r="I323" s="835"/>
    </row>
    <row r="324" spans="1:9" s="1" customFormat="1" ht="18" customHeight="1">
      <c r="A324" s="836" t="s">
        <v>578</v>
      </c>
      <c r="B324" s="836"/>
      <c r="C324" s="837">
        <f>C325+C328+C333</f>
        <v>3188</v>
      </c>
      <c r="D324" s="837">
        <f>D325+D328+D333</f>
        <v>-7193.599999999999</v>
      </c>
      <c r="E324" s="838"/>
      <c r="F324" s="36"/>
      <c r="G324" s="837">
        <f>G325+G328+G333</f>
        <v>-7193.599999999999</v>
      </c>
      <c r="H324" s="839"/>
      <c r="I324" s="837">
        <f>I325+I328+I333</f>
        <v>-0.1</v>
      </c>
    </row>
    <row r="325" spans="1:9" s="1" customFormat="1" ht="15" customHeight="1">
      <c r="A325" s="840" t="s">
        <v>579</v>
      </c>
      <c r="B325" s="840"/>
      <c r="C325" s="837">
        <f>C326-C327</f>
        <v>-3000</v>
      </c>
      <c r="D325" s="837">
        <f>D326-D327</f>
        <v>0</v>
      </c>
      <c r="E325" s="838"/>
      <c r="F325" s="385"/>
      <c r="G325" s="837">
        <f>G326-G327</f>
        <v>0</v>
      </c>
      <c r="H325" s="841"/>
      <c r="I325" s="837">
        <f>I326-I327</f>
        <v>0</v>
      </c>
    </row>
    <row r="326" spans="1:9" s="1" customFormat="1" ht="13.5" customHeight="1">
      <c r="A326" s="842"/>
      <c r="B326" s="130" t="s">
        <v>580</v>
      </c>
      <c r="C326" s="843">
        <v>0</v>
      </c>
      <c r="D326" s="844"/>
      <c r="E326" s="845"/>
      <c r="F326" s="846"/>
      <c r="G326" s="844"/>
      <c r="H326" s="847"/>
      <c r="I326" s="844"/>
    </row>
    <row r="327" spans="1:9" s="1" customFormat="1" ht="15.75" customHeight="1">
      <c r="A327" s="842"/>
      <c r="B327" s="848" t="s">
        <v>581</v>
      </c>
      <c r="C327" s="849">
        <v>3000</v>
      </c>
      <c r="D327" s="850"/>
      <c r="E327" s="851"/>
      <c r="F327" s="852"/>
      <c r="G327" s="853"/>
      <c r="H327" s="854"/>
      <c r="I327" s="853"/>
    </row>
    <row r="328" spans="1:9" s="1" customFormat="1" ht="17.25" customHeight="1">
      <c r="A328" s="836" t="s">
        <v>582</v>
      </c>
      <c r="B328" s="836"/>
      <c r="C328" s="837">
        <f>C329</f>
        <v>6188</v>
      </c>
      <c r="D328" s="837">
        <f>D329</f>
        <v>-7193.599999999999</v>
      </c>
      <c r="E328" s="838"/>
      <c r="F328" s="385"/>
      <c r="G328" s="837">
        <f>G329</f>
        <v>-7193.599999999999</v>
      </c>
      <c r="H328" s="841"/>
      <c r="I328" s="837">
        <f>I329</f>
        <v>-0.1</v>
      </c>
    </row>
    <row r="329" spans="1:9" s="1" customFormat="1" ht="15.75" customHeight="1">
      <c r="A329" s="855" t="s">
        <v>583</v>
      </c>
      <c r="B329" s="855"/>
      <c r="C329" s="58">
        <f>C330</f>
        <v>6188</v>
      </c>
      <c r="D329" s="58">
        <f>D330</f>
        <v>-7193.599999999999</v>
      </c>
      <c r="E329" s="856"/>
      <c r="F329" s="385"/>
      <c r="G329" s="58">
        <f>G330</f>
        <v>-7193.599999999999</v>
      </c>
      <c r="H329" s="841"/>
      <c r="I329" s="58">
        <f>I330</f>
        <v>-0.1</v>
      </c>
    </row>
    <row r="330" spans="1:9" s="1" customFormat="1" ht="21" customHeight="1">
      <c r="A330" s="857" t="s">
        <v>584</v>
      </c>
      <c r="B330" s="857"/>
      <c r="C330" s="837">
        <f>C331-C332</f>
        <v>6188</v>
      </c>
      <c r="D330" s="58">
        <f>D331-D332</f>
        <v>-7193.599999999999</v>
      </c>
      <c r="E330" s="858"/>
      <c r="F330" s="859"/>
      <c r="G330" s="837">
        <f>G331-G332</f>
        <v>-7193.599999999999</v>
      </c>
      <c r="H330" s="860"/>
      <c r="I330" s="837">
        <f>I331-I332</f>
        <v>-0.1</v>
      </c>
    </row>
    <row r="331" spans="1:9" s="1" customFormat="1" ht="12" customHeight="1">
      <c r="A331" s="861"/>
      <c r="B331" s="862" t="s">
        <v>585</v>
      </c>
      <c r="C331" s="93">
        <v>6188</v>
      </c>
      <c r="D331" s="430">
        <v>6188.3</v>
      </c>
      <c r="E331" s="863"/>
      <c r="F331" s="864"/>
      <c r="G331" s="401">
        <f>D331</f>
        <v>6188.3</v>
      </c>
      <c r="H331" s="865"/>
      <c r="I331" s="401">
        <f>F331</f>
        <v>0</v>
      </c>
    </row>
    <row r="332" spans="1:9" s="1" customFormat="1" ht="12" customHeight="1">
      <c r="A332" s="861"/>
      <c r="B332" s="866" t="s">
        <v>586</v>
      </c>
      <c r="C332" s="100">
        <v>0</v>
      </c>
      <c r="D332" s="433">
        <v>13381.9</v>
      </c>
      <c r="E332" s="867"/>
      <c r="F332" s="868"/>
      <c r="G332" s="409">
        <v>13381.9</v>
      </c>
      <c r="H332" s="869"/>
      <c r="I332" s="409">
        <v>0.1</v>
      </c>
    </row>
    <row r="333" spans="1:9" s="1" customFormat="1" ht="17.25" customHeight="1">
      <c r="A333" s="870" t="s">
        <v>587</v>
      </c>
      <c r="B333" s="870"/>
      <c r="C333" s="837">
        <f>C334</f>
        <v>0</v>
      </c>
      <c r="D333" s="837">
        <f>D334</f>
        <v>0</v>
      </c>
      <c r="E333" s="838"/>
      <c r="F333" s="385"/>
      <c r="G333" s="837">
        <f>G334</f>
        <v>0</v>
      </c>
      <c r="H333" s="841"/>
      <c r="I333" s="837">
        <f>I334</f>
        <v>0</v>
      </c>
    </row>
    <row r="334" spans="1:9" s="1" customFormat="1" ht="18.75" customHeight="1">
      <c r="A334" s="808"/>
      <c r="B334" s="124" t="s">
        <v>588</v>
      </c>
      <c r="C334" s="58">
        <v>0</v>
      </c>
      <c r="D334" s="871">
        <v>0</v>
      </c>
      <c r="E334" s="856"/>
      <c r="F334" s="385"/>
      <c r="G334" s="510">
        <v>0</v>
      </c>
      <c r="H334" s="841"/>
      <c r="I334" s="510">
        <v>0</v>
      </c>
    </row>
    <row r="335" spans="1:9" s="1" customFormat="1" ht="22.5" customHeight="1">
      <c r="A335" s="872"/>
      <c r="B335" s="873" t="s">
        <v>26</v>
      </c>
      <c r="C335" s="677"/>
      <c r="D335" s="522"/>
      <c r="E335" s="874"/>
      <c r="F335" s="875"/>
      <c r="G335" s="875"/>
      <c r="H335" s="875"/>
      <c r="I335" s="875"/>
    </row>
    <row r="336" spans="1:9" s="1" customFormat="1" ht="12.75" customHeight="1">
      <c r="A336" s="876" t="s">
        <v>589</v>
      </c>
      <c r="B336" s="877" t="s">
        <v>590</v>
      </c>
      <c r="C336" s="93">
        <f>C321-C338</f>
        <v>281869</v>
      </c>
      <c r="D336" s="430">
        <f>D321-D338</f>
        <v>144272.09999999998</v>
      </c>
      <c r="E336" s="402">
        <f>D336/C336</f>
        <v>0.5118409615814438</v>
      </c>
      <c r="F336" s="403">
        <f>C336-D336</f>
        <v>137596.90000000002</v>
      </c>
      <c r="G336" s="430">
        <f>G321-G338</f>
        <v>144272.09999999998</v>
      </c>
      <c r="H336" s="430"/>
      <c r="I336" s="430">
        <f>I321-I338</f>
        <v>6.366462912410498E-12</v>
      </c>
    </row>
    <row r="337" spans="1:9" s="1" customFormat="1" ht="11.25" customHeight="1">
      <c r="A337" s="876"/>
      <c r="B337" s="878" t="s">
        <v>591</v>
      </c>
      <c r="C337" s="879">
        <f>C336/C321*100</f>
        <v>54.95661186713738</v>
      </c>
      <c r="D337" s="880">
        <f>D336/D321*100</f>
        <v>59.48893943242432</v>
      </c>
      <c r="E337" s="881"/>
      <c r="F337" s="882"/>
      <c r="G337" s="883">
        <f>G336/G321*100</f>
        <v>59.488963962013706</v>
      </c>
      <c r="H337" s="883"/>
      <c r="I337" s="883"/>
    </row>
    <row r="338" spans="1:9" s="1" customFormat="1" ht="13.5" customHeight="1">
      <c r="A338" s="876"/>
      <c r="B338" s="884" t="s">
        <v>592</v>
      </c>
      <c r="C338" s="109">
        <f>C14+C24+C25+C26+C30+C31+C43+C46+C57+C59+C62+C68+C71+C83+C134+C165+C168+C188+C200+C244+C256+C270+C271+C289+C290+C291+C295+C307</f>
        <v>231024.69999999998</v>
      </c>
      <c r="D338" s="556">
        <f>D14+D24+D25+D26+D30+D31+D43+D46+D57+D59+D62+D68+D71+D83+D134+D165+D168+D188+D200+D244+D256+D270+D271+D289+D290+D291+D295+D307</f>
        <v>98247.1</v>
      </c>
      <c r="E338" s="406">
        <f>D338/C338</f>
        <v>0.4252666489773605</v>
      </c>
      <c r="F338" s="446">
        <f>C338-D338</f>
        <v>132777.59999999998</v>
      </c>
      <c r="G338" s="556">
        <f>G14+G24+G25+G26+G30+G31+G43+G46+G57+G59+G62+G68+G71+G83+G134+G165+G168+G188+G200+G244+G256+G270+G271+G289+G290+G291+G295+G307</f>
        <v>98247</v>
      </c>
      <c r="H338" s="556"/>
      <c r="I338" s="556">
        <f>I14+I24+I25+I26+I30+I31+I43+I46+I57+I59+I62+I68+I71+I83+I134+I165+I168+I188+I200+I244+I256+I270+I271+I289+I290+I291+I295+I307</f>
        <v>0.0999999999994543</v>
      </c>
    </row>
    <row r="339" spans="1:9" s="1" customFormat="1" ht="10.5" customHeight="1">
      <c r="A339" s="876"/>
      <c r="B339" s="878" t="s">
        <v>591</v>
      </c>
      <c r="C339" s="885">
        <f>C338/C321*100</f>
        <v>45.04338813286262</v>
      </c>
      <c r="D339" s="886">
        <f>D338/D321*100</f>
        <v>40.51106056757568</v>
      </c>
      <c r="E339" s="887"/>
      <c r="F339" s="888"/>
      <c r="G339" s="889">
        <f>G338/G321*100</f>
        <v>40.511036037986294</v>
      </c>
      <c r="H339" s="890"/>
      <c r="I339" s="890"/>
    </row>
  </sheetData>
  <sheetProtection selectLockedCells="1" selectUnlockedCells="1"/>
  <mergeCells count="56">
    <mergeCell ref="A2:A5"/>
    <mergeCell ref="B2:B5"/>
    <mergeCell ref="C2:C5"/>
    <mergeCell ref="D2:E2"/>
    <mergeCell ref="F2:F5"/>
    <mergeCell ref="G2:I2"/>
    <mergeCell ref="G3:I3"/>
    <mergeCell ref="G4:G5"/>
    <mergeCell ref="H4:H5"/>
    <mergeCell ref="I4:I5"/>
    <mergeCell ref="A10:A12"/>
    <mergeCell ref="A16:A17"/>
    <mergeCell ref="A19:A20"/>
    <mergeCell ref="A23:A31"/>
    <mergeCell ref="A36:B36"/>
    <mergeCell ref="A37:A40"/>
    <mergeCell ref="A41:B41"/>
    <mergeCell ref="A42:A47"/>
    <mergeCell ref="A55:A71"/>
    <mergeCell ref="A75:A86"/>
    <mergeCell ref="A88:A89"/>
    <mergeCell ref="A98:A109"/>
    <mergeCell ref="A110:B110"/>
    <mergeCell ref="A111:B111"/>
    <mergeCell ref="A112:A123"/>
    <mergeCell ref="A124:B124"/>
    <mergeCell ref="A125:A130"/>
    <mergeCell ref="A131:B131"/>
    <mergeCell ref="A133:A134"/>
    <mergeCell ref="A163:B163"/>
    <mergeCell ref="A168:B168"/>
    <mergeCell ref="A169:A177"/>
    <mergeCell ref="A178:B178"/>
    <mergeCell ref="A179:A187"/>
    <mergeCell ref="A188:B188"/>
    <mergeCell ref="A189:A197"/>
    <mergeCell ref="A198:B198"/>
    <mergeCell ref="A201:A227"/>
    <mergeCell ref="A228:B228"/>
    <mergeCell ref="A229:A230"/>
    <mergeCell ref="A238:B238"/>
    <mergeCell ref="A242:A248"/>
    <mergeCell ref="A250:A256"/>
    <mergeCell ref="A263:A270"/>
    <mergeCell ref="A284:A285"/>
    <mergeCell ref="A287:A294"/>
    <mergeCell ref="A296:A306"/>
    <mergeCell ref="A324:B324"/>
    <mergeCell ref="A325:B325"/>
    <mergeCell ref="A326:A327"/>
    <mergeCell ref="A328:B328"/>
    <mergeCell ref="A329:B329"/>
    <mergeCell ref="A330:B330"/>
    <mergeCell ref="A331:A332"/>
    <mergeCell ref="A333:B333"/>
    <mergeCell ref="A336:A339"/>
  </mergeCell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2012-08-17T11:40:02Z</cp:lastPrinted>
  <dcterms:created xsi:type="dcterms:W3CDTF">2009-03-03T08:14:31Z</dcterms:created>
  <dcterms:modified xsi:type="dcterms:W3CDTF">2012-08-17T11:40:54Z</dcterms:modified>
  <cp:category/>
  <cp:version/>
  <cp:contentType/>
  <cp:contentStatus/>
  <cp:revision>2</cp:revision>
</cp:coreProperties>
</file>